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chterbund-my.sharepoint.com/personal/p_gorray_fechten_org/Documents/Friesenkampf/"/>
    </mc:Choice>
  </mc:AlternateContent>
  <xr:revisionPtr revIDLastSave="641" documentId="8_{DDC44D78-5308-4FF5-9841-110C413D8CCE}" xr6:coauthVersionLast="47" xr6:coauthVersionMax="47" xr10:uidLastSave="{DAED8455-FDFB-405C-BD7E-A149CF4CCE3D}"/>
  <bookViews>
    <workbookView xWindow="-120" yWindow="-120" windowWidth="29040" windowHeight="15720" xr2:uid="{A82031C6-DFA3-4F59-8FF1-40BD0A3A781A}"/>
  </bookViews>
  <sheets>
    <sheet name="Berechnungstabelle" sheetId="1" r:id="rId1"/>
    <sheet name="Formeln" sheetId="2" r:id="rId2"/>
  </sheets>
  <definedNames>
    <definedName name="_xlnm.Print_Titles" localSheetId="0">Berechnungstabelle!$1:$2</definedName>
    <definedName name="Fechten" comment="Berechnet die Punkte Fechten">_xlfn.LAMBDA(_xlpm.Gefechte,_xlpm.Siege,_xlpm.Treffer,IF(_xlpm.Gefechte="",0,ROUND(10/_xlpm.Gefechte*_xlpm.Siege+6/(3*_xlpm.Gefechte)*_xlpm.Treffer,2)))</definedName>
    <definedName name="Kugelstoßen" comment="Berechnet die Punkte Kugelstoßen">_xlfn.LAMBDA(_xlpm.Meter,_xlpm.MW,_xlpm.KugelSchlag,ROUND(IF(_xlpm.KugelSchlag="k",IF(_xlpm.MW="m",_xlpm.Meter,IF(_xlpm.MW="w",_xlpm.Meter*1.2,0)),IF(_xlpm.KugelSchlag="s",IF(_xlpm.MW="m",_xlpm.Meter/4.5,IF(_xlpm.MW="w",_xlpm.Meter/3.5,0)),0)),2))</definedName>
    <definedName name="Laufen" comment="Berechnet die Punkte Laufen">_xlfn.LAMBDA(_xlpm.Leistung,_xlpm.MW,_xlpm.Strecke,ROUND(IF(_xlpm.MW="m",IF(_xlpm.Strecke=1000,(((1000/(_xlpm.Leistung*86400))-2.158)/0.006)/49,IF(_xlpm.Strecke=100,((100/((_xlpm.Leistung*86400)*1)-4.341)/0.00676)/49,IF(_xlpm.Strecke=75,((100/((_xlpm.Leistung*86400)*1.3)-4.341)/0.00676)/49,IF(_xlpm.Strecke=50,((100/((_xlpm.Leistung*86400)*1.7)-4.341)/0.00676)/49,0)))),IF(_xlpm.MW="w",IF(_xlpm.Strecke=1000,(((1000/(_xlpm.Leistung*86400))-1.9231)/0.00566)/49,IF(_xlpm.Strecke=100,((100/((_xlpm.Leistung*86400)*0.9)-4.341)/0.00676)/49,IF(_xlpm.Strecke=75,((100/((_xlpm.Leistung*86400)*1.2)-4.341)/0.00676)/49,IF(_xlpm.Strecke=50,((100/((_xlpm.Leistung*86400)*1.6)-4.341)/0.00676)/49,0)))),0)),2))</definedName>
    <definedName name="Schießen" comment="Berechnet die Punkte im Schießen">_xlfn.LAMBDA(_xlpm.Ringe,ROUND(_xlpm.Ringe*0.16,2))</definedName>
    <definedName name="Schwimmen" comment="Berechnet die Punkte Schwimmen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 a="1"/>
  <c r="H15" i="2" s="1"/>
  <c r="L3" i="1" a="1"/>
  <c r="L3" i="1" s="1"/>
  <c r="I32" i="1" a="1"/>
  <c r="I32" i="1" s="1"/>
  <c r="I33" i="1" a="1"/>
  <c r="I33" i="1" s="1"/>
  <c r="I34" i="1" a="1"/>
  <c r="I34" i="1" s="1"/>
  <c r="I35" i="1" a="1"/>
  <c r="I35" i="1" s="1"/>
  <c r="I28" i="1" a="1"/>
  <c r="I28" i="1" s="1"/>
  <c r="I21" i="1" a="1"/>
  <c r="I21" i="1" s="1"/>
  <c r="I6" i="1" a="1"/>
  <c r="I6" i="1" s="1"/>
  <c r="L32" i="1" a="1"/>
  <c r="L32" i="1" s="1"/>
  <c r="L33" i="1" a="1"/>
  <c r="L33" i="1" s="1"/>
  <c r="L34" i="1" a="1"/>
  <c r="L34" i="1" s="1"/>
  <c r="L35" i="1" a="1"/>
  <c r="L35" i="1" s="1"/>
  <c r="L28" i="1" a="1"/>
  <c r="L28" i="1" s="1"/>
  <c r="L21" i="1" a="1"/>
  <c r="L21" i="1" s="1"/>
  <c r="L6" i="1" a="1"/>
  <c r="L6" i="1" s="1"/>
  <c r="O32" i="1" a="1"/>
  <c r="O32" i="1" s="1"/>
  <c r="O33" i="1" a="1"/>
  <c r="O33" i="1" s="1"/>
  <c r="O34" i="1" a="1"/>
  <c r="O34" i="1" s="1"/>
  <c r="O35" i="1" a="1"/>
  <c r="O35" i="1" s="1"/>
  <c r="O28" i="1" a="1"/>
  <c r="O28" i="1" s="1"/>
  <c r="O21" i="1" a="1"/>
  <c r="O21" i="1" s="1"/>
  <c r="O6" i="1" a="1"/>
  <c r="O6" i="1" s="1"/>
  <c r="S32" i="1" a="1"/>
  <c r="S32" i="1" s="1"/>
  <c r="S33" i="1" a="1"/>
  <c r="S33" i="1" s="1"/>
  <c r="S34" i="1" a="1"/>
  <c r="S34" i="1" s="1"/>
  <c r="S35" i="1" a="1"/>
  <c r="S35" i="1" s="1"/>
  <c r="S28" i="1" a="1"/>
  <c r="S28" i="1" s="1"/>
  <c r="S21" i="1" a="1"/>
  <c r="S21" i="1" s="1"/>
  <c r="S6" i="1" a="1"/>
  <c r="S6" i="1" s="1"/>
  <c r="W32" i="1" a="1"/>
  <c r="W32" i="1" s="1"/>
  <c r="W33" i="1" a="1"/>
  <c r="W33" i="1" s="1"/>
  <c r="W34" i="1" a="1"/>
  <c r="W34" i="1" s="1"/>
  <c r="W35" i="1" a="1"/>
  <c r="W35" i="1" s="1"/>
  <c r="W28" i="1" a="1"/>
  <c r="W28" i="1" s="1"/>
  <c r="W21" i="1" a="1"/>
  <c r="W21" i="1" s="1"/>
  <c r="W6" i="1" a="1"/>
  <c r="W6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9" i="1" a="1"/>
  <c r="I29" i="1" s="1"/>
  <c r="I27" i="1" a="1"/>
  <c r="I27" i="1" s="1"/>
  <c r="I30" i="1" a="1"/>
  <c r="I30" i="1" s="1"/>
  <c r="I31" i="1" a="1"/>
  <c r="I3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L29" i="1" a="1"/>
  <c r="L29" i="1" s="1"/>
  <c r="L27" i="1" a="1"/>
  <c r="L27" i="1" s="1"/>
  <c r="L30" i="1" a="1"/>
  <c r="L30" i="1" s="1"/>
  <c r="L31" i="1" a="1"/>
  <c r="L3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9" i="1" a="1"/>
  <c r="O29" i="1" s="1"/>
  <c r="O27" i="1" a="1"/>
  <c r="O27" i="1" s="1"/>
  <c r="O30" i="1" a="1"/>
  <c r="O30" i="1" s="1"/>
  <c r="O31" i="1" a="1"/>
  <c r="O31" i="1" s="1"/>
  <c r="S22" i="1" a="1"/>
  <c r="S22" i="1" s="1"/>
  <c r="S23" i="1" a="1"/>
  <c r="S23" i="1" s="1"/>
  <c r="S24" i="1" a="1"/>
  <c r="S24" i="1" s="1"/>
  <c r="S25" i="1" a="1"/>
  <c r="S25" i="1" s="1"/>
  <c r="S26" i="1" a="1"/>
  <c r="S26" i="1" s="1"/>
  <c r="S29" i="1" a="1"/>
  <c r="S29" i="1" s="1"/>
  <c r="S27" i="1" a="1"/>
  <c r="S27" i="1" s="1"/>
  <c r="S30" i="1" a="1"/>
  <c r="S30" i="1" s="1"/>
  <c r="S31" i="1" a="1"/>
  <c r="S31" i="1" s="1"/>
  <c r="W22" i="1" a="1"/>
  <c r="W22" i="1" s="1"/>
  <c r="W23" i="1" a="1"/>
  <c r="W23" i="1" s="1"/>
  <c r="W24" i="1" a="1"/>
  <c r="W24" i="1" s="1"/>
  <c r="W25" i="1" a="1"/>
  <c r="W25" i="1" s="1"/>
  <c r="W26" i="1" a="1"/>
  <c r="W26" i="1" s="1"/>
  <c r="W29" i="1" a="1"/>
  <c r="W29" i="1" s="1"/>
  <c r="W27" i="1" a="1"/>
  <c r="W27" i="1" s="1"/>
  <c r="W30" i="1" a="1"/>
  <c r="W30" i="1" s="1"/>
  <c r="W31" i="1" a="1"/>
  <c r="W31" i="1" s="1"/>
  <c r="I4" i="1" a="1"/>
  <c r="I4" i="1" s="1"/>
  <c r="I5" i="1" a="1"/>
  <c r="I5" i="1" s="1"/>
  <c r="I7" i="1" a="1"/>
  <c r="I7" i="1" s="1"/>
  <c r="I8" i="1" a="1"/>
  <c r="I8" i="1" s="1"/>
  <c r="I9" i="1" a="1"/>
  <c r="I9" i="1" s="1"/>
  <c r="I10" i="1" a="1"/>
  <c r="I10" i="1" s="1"/>
  <c r="I12" i="1" a="1"/>
  <c r="I12" i="1" s="1"/>
  <c r="I13" i="1" a="1"/>
  <c r="I13" i="1" s="1"/>
  <c r="I11" i="1" a="1"/>
  <c r="I11" i="1" s="1"/>
  <c r="I16" i="1" a="1"/>
  <c r="I16" i="1" s="1"/>
  <c r="I15" i="1" a="1"/>
  <c r="I15" i="1" s="1"/>
  <c r="I14" i="1" a="1"/>
  <c r="I14" i="1" s="1"/>
  <c r="I17" i="1" a="1"/>
  <c r="I17" i="1" s="1"/>
  <c r="I19" i="1" a="1"/>
  <c r="I19" i="1" s="1"/>
  <c r="I18" i="1" a="1"/>
  <c r="I18" i="1" s="1"/>
  <c r="I20" i="1" a="1"/>
  <c r="I20" i="1" s="1"/>
  <c r="L4" i="1" a="1"/>
  <c r="L4" i="1" s="1"/>
  <c r="L5" i="1" a="1"/>
  <c r="L5" i="1" s="1"/>
  <c r="L7" i="1" a="1"/>
  <c r="L7" i="1" s="1"/>
  <c r="L8" i="1" a="1"/>
  <c r="L8" i="1" s="1"/>
  <c r="L9" i="1" a="1"/>
  <c r="L9" i="1" s="1"/>
  <c r="L10" i="1" a="1"/>
  <c r="L10" i="1" s="1"/>
  <c r="L12" i="1" a="1"/>
  <c r="L12" i="1" s="1"/>
  <c r="L13" i="1" a="1"/>
  <c r="L13" i="1" s="1"/>
  <c r="L11" i="1" a="1"/>
  <c r="L11" i="1" s="1"/>
  <c r="L16" i="1" a="1"/>
  <c r="L16" i="1" s="1"/>
  <c r="L15" i="1" a="1"/>
  <c r="L15" i="1" s="1"/>
  <c r="L14" i="1" a="1"/>
  <c r="L14" i="1" s="1"/>
  <c r="L17" i="1" a="1"/>
  <c r="L17" i="1" s="1"/>
  <c r="L19" i="1" a="1"/>
  <c r="L19" i="1" s="1"/>
  <c r="L18" i="1" a="1"/>
  <c r="L18" i="1" s="1"/>
  <c r="L20" i="1" a="1"/>
  <c r="L20" i="1" s="1"/>
  <c r="O4" i="1" a="1"/>
  <c r="O4" i="1" s="1"/>
  <c r="O5" i="1" a="1"/>
  <c r="O5" i="1" s="1"/>
  <c r="O7" i="1" a="1"/>
  <c r="O7" i="1" s="1"/>
  <c r="O8" i="1" a="1"/>
  <c r="O8" i="1" s="1"/>
  <c r="O9" i="1" a="1"/>
  <c r="O9" i="1" s="1"/>
  <c r="O10" i="1" a="1"/>
  <c r="O10" i="1" s="1"/>
  <c r="O12" i="1" a="1"/>
  <c r="O12" i="1" s="1"/>
  <c r="O13" i="1" a="1"/>
  <c r="O13" i="1" s="1"/>
  <c r="O11" i="1" a="1"/>
  <c r="O11" i="1" s="1"/>
  <c r="O16" i="1" a="1"/>
  <c r="O16" i="1" s="1"/>
  <c r="O15" i="1" a="1"/>
  <c r="O15" i="1" s="1"/>
  <c r="O14" i="1" a="1"/>
  <c r="O14" i="1" s="1"/>
  <c r="O17" i="1" a="1"/>
  <c r="O17" i="1" s="1"/>
  <c r="O19" i="1" a="1"/>
  <c r="O19" i="1" s="1"/>
  <c r="O18" i="1" a="1"/>
  <c r="O18" i="1" s="1"/>
  <c r="O20" i="1" a="1"/>
  <c r="O20" i="1" s="1"/>
  <c r="S4" i="1" a="1"/>
  <c r="S4" i="1" s="1"/>
  <c r="S5" i="1" a="1"/>
  <c r="S5" i="1" s="1"/>
  <c r="S7" i="1" a="1"/>
  <c r="S7" i="1" s="1"/>
  <c r="S8" i="1" a="1"/>
  <c r="S8" i="1" s="1"/>
  <c r="S9" i="1" a="1"/>
  <c r="S9" i="1" s="1"/>
  <c r="S10" i="1" a="1"/>
  <c r="S10" i="1" s="1"/>
  <c r="S12" i="1" a="1"/>
  <c r="S12" i="1" s="1"/>
  <c r="S13" i="1" a="1"/>
  <c r="S13" i="1" s="1"/>
  <c r="S11" i="1" a="1"/>
  <c r="S11" i="1" s="1"/>
  <c r="S16" i="1" a="1"/>
  <c r="S16" i="1" s="1"/>
  <c r="S15" i="1" a="1"/>
  <c r="S15" i="1" s="1"/>
  <c r="S14" i="1" a="1"/>
  <c r="S14" i="1" s="1"/>
  <c r="S17" i="1" a="1"/>
  <c r="S17" i="1" s="1"/>
  <c r="S19" i="1" a="1"/>
  <c r="S19" i="1" s="1"/>
  <c r="S18" i="1" a="1"/>
  <c r="S18" i="1" s="1"/>
  <c r="S20" i="1" a="1"/>
  <c r="S20" i="1" s="1"/>
  <c r="W4" i="1" a="1"/>
  <c r="W4" i="1" s="1"/>
  <c r="W5" i="1" a="1"/>
  <c r="W5" i="1" s="1"/>
  <c r="W7" i="1" a="1"/>
  <c r="W7" i="1" s="1"/>
  <c r="W8" i="1" a="1"/>
  <c r="W8" i="1" s="1"/>
  <c r="W9" i="1" a="1"/>
  <c r="W9" i="1" s="1"/>
  <c r="W10" i="1" a="1"/>
  <c r="W10" i="1" s="1"/>
  <c r="W12" i="1" a="1"/>
  <c r="W12" i="1" s="1"/>
  <c r="W13" i="1" a="1"/>
  <c r="W13" i="1" s="1"/>
  <c r="W11" i="1" a="1"/>
  <c r="W11" i="1" s="1"/>
  <c r="W16" i="1" a="1"/>
  <c r="W16" i="1" s="1"/>
  <c r="W15" i="1" a="1"/>
  <c r="W15" i="1" s="1"/>
  <c r="W14" i="1" a="1"/>
  <c r="W14" i="1" s="1"/>
  <c r="W17" i="1" a="1"/>
  <c r="W17" i="1" s="1"/>
  <c r="W19" i="1" a="1"/>
  <c r="W19" i="1" s="1"/>
  <c r="W18" i="1" a="1"/>
  <c r="W18" i="1" s="1"/>
  <c r="W20" i="1" a="1"/>
  <c r="W20" i="1" s="1"/>
  <c r="W3" i="1" a="1"/>
  <c r="W3" i="1" s="1"/>
  <c r="S3" i="1" a="1"/>
  <c r="S3" i="1" s="1"/>
  <c r="O3" i="1" a="1"/>
  <c r="O3" i="1" s="1"/>
  <c r="H35" i="2" a="1"/>
  <c r="H35" i="2" s="1"/>
  <c r="H24" i="2" a="1"/>
  <c r="H24" i="2" s="1"/>
  <c r="H16" i="2" a="1"/>
  <c r="H16" i="2" s="1"/>
  <c r="H10" i="2" a="1"/>
  <c r="H10" i="2" s="1"/>
  <c r="H7" i="2" a="1"/>
  <c r="H7" i="2" s="1"/>
  <c r="H25" i="2" a="1"/>
  <c r="H25" i="2" s="1"/>
  <c r="H26" i="2" a="1"/>
  <c r="H26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C17" i="2"/>
  <c r="C18" i="2"/>
  <c r="C19" i="2"/>
  <c r="C20" i="2"/>
  <c r="C26" i="2"/>
  <c r="C27" i="2"/>
  <c r="C28" i="2"/>
  <c r="C29" i="2"/>
  <c r="C30" i="2"/>
  <c r="C31" i="2"/>
  <c r="C25" i="2"/>
  <c r="C24" i="2"/>
  <c r="H11" i="2" a="1"/>
  <c r="H11" i="2" s="1"/>
  <c r="H17" i="2" a="1"/>
  <c r="H17" i="2" s="1"/>
  <c r="H18" i="2" a="1"/>
  <c r="H18" i="2" s="1"/>
  <c r="H19" i="2" a="1"/>
  <c r="H19" i="2" s="1"/>
  <c r="H20" i="2" a="1"/>
  <c r="H20" i="2" s="1"/>
  <c r="C16" i="2"/>
  <c r="C15" i="2"/>
  <c r="I3" i="1" a="1"/>
  <c r="I3" i="1" s="1"/>
  <c r="X6" i="1" l="1"/>
  <c r="X27" i="1"/>
  <c r="X21" i="1"/>
  <c r="X28" i="1"/>
  <c r="X35" i="1"/>
  <c r="X34" i="1"/>
  <c r="X33" i="1"/>
  <c r="X32" i="1"/>
  <c r="X23" i="1"/>
  <c r="X30" i="1"/>
  <c r="X29" i="1"/>
  <c r="X26" i="1"/>
  <c r="X25" i="1"/>
  <c r="X24" i="1"/>
  <c r="X31" i="1"/>
  <c r="X22" i="1"/>
  <c r="X9" i="1"/>
  <c r="X8" i="1"/>
  <c r="X19" i="1"/>
  <c r="X10" i="1"/>
  <c r="X15" i="1"/>
  <c r="X5" i="1"/>
  <c r="X17" i="1"/>
  <c r="X14" i="1"/>
  <c r="X11" i="1"/>
  <c r="X7" i="1"/>
  <c r="X20" i="1"/>
  <c r="X13" i="1"/>
  <c r="X16" i="1"/>
  <c r="X18" i="1"/>
  <c r="X12" i="1"/>
  <c r="X4" i="1"/>
  <c r="X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<sst xmlns="http://schemas.openxmlformats.org/spreadsheetml/2006/main" count="103" uniqueCount="55">
  <si>
    <t>Startnr</t>
  </si>
  <si>
    <t>Name</t>
  </si>
  <si>
    <t>Vorname</t>
  </si>
  <si>
    <t>AK</t>
  </si>
  <si>
    <t>W/M</t>
  </si>
  <si>
    <t>Ringe</t>
  </si>
  <si>
    <t>Punkte</t>
  </si>
  <si>
    <t>Meter</t>
  </si>
  <si>
    <t>Schießen</t>
  </si>
  <si>
    <t>Die Formeln sind als Namen definiert</t>
  </si>
  <si>
    <t>Kugelstoßen</t>
  </si>
  <si>
    <t>m</t>
  </si>
  <si>
    <t>w</t>
  </si>
  <si>
    <t>m/w</t>
  </si>
  <si>
    <t>Kugel/Schlag (k/s)</t>
  </si>
  <si>
    <t>k</t>
  </si>
  <si>
    <t>s</t>
  </si>
  <si>
    <t>Laufen</t>
  </si>
  <si>
    <t>Leistung</t>
  </si>
  <si>
    <t>Sekunden</t>
  </si>
  <si>
    <t>Strecke</t>
  </si>
  <si>
    <t>Schwimmen</t>
  </si>
  <si>
    <t>Stil</t>
  </si>
  <si>
    <t>f</t>
  </si>
  <si>
    <t>b</t>
  </si>
  <si>
    <t>Fechten</t>
  </si>
  <si>
    <t>Siege</t>
  </si>
  <si>
    <t>Treffer</t>
  </si>
  <si>
    <t>Gefechte</t>
  </si>
  <si>
    <t>Kugel</t>
  </si>
  <si>
    <t>Lage</t>
  </si>
  <si>
    <t>Ranking</t>
  </si>
  <si>
    <t>Pkt</t>
  </si>
  <si>
    <t>Gef</t>
  </si>
  <si>
    <t>Sie</t>
  </si>
  <si>
    <t>Tre</t>
  </si>
  <si>
    <t>R</t>
  </si>
  <si>
    <t>Pkt2</t>
  </si>
  <si>
    <t>Pkt3</t>
  </si>
  <si>
    <t>Strecke4</t>
  </si>
  <si>
    <t>Pkt6</t>
  </si>
  <si>
    <t>Pkt7</t>
  </si>
  <si>
    <t>Pkt8</t>
  </si>
  <si>
    <t>Zeit Lauf</t>
  </si>
  <si>
    <t>Zeit Schwi</t>
  </si>
  <si>
    <t>Verein</t>
  </si>
  <si>
    <t>JG</t>
  </si>
  <si>
    <t>Mustermann</t>
  </si>
  <si>
    <t>Max</t>
  </si>
  <si>
    <t>Musterclub</t>
  </si>
  <si>
    <t>Musterfrau</t>
  </si>
  <si>
    <t>Marlene</t>
  </si>
  <si>
    <t>Musterkind</t>
  </si>
  <si>
    <t>Jonas</t>
  </si>
  <si>
    <t>Stand Formeln: 22.10.2023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</si>
</sst>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 style="medium">
        <color auto="1"/>
      </bottom>
      <diagonal/>
    </border>
    <border>
      <left style="medium">
        <color auto="1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47" fontId="0" fillId="0" borderId="0" xfId="0" applyNumberFormat="1"/>
    <xf numFmtId="0" fontId="3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0" fontId="0" fillId="0" borderId="4" xfId="0" applyBorder="1"/>
    <xf numFmtId="2" fontId="0" fillId="2" borderId="5" xfId="0" applyNumberFormat="1" applyFill="1" applyBorder="1"/>
    <xf numFmtId="2" fontId="0" fillId="0" borderId="3" xfId="0" applyNumberFormat="1" applyBorder="1"/>
    <xf numFmtId="164" fontId="0" fillId="0" borderId="4" xfId="0" applyNumberFormat="1" applyBorder="1"/>
    <xf numFmtId="2" fontId="0" fillId="3" borderId="6" xfId="0" applyNumberFormat="1" applyFill="1" applyBorder="1"/>
    <xf numFmtId="0" fontId="2" fillId="4" borderId="7" xfId="0" applyFont="1" applyFill="1" applyBorder="1" applyAlignment="1">
      <alignment horizontal="center"/>
    </xf>
    <xf numFmtId="2" fontId="0" fillId="2" borderId="2" xfId="0" applyNumberFormat="1" applyFill="1" applyBorder="1"/>
    <xf numFmtId="2" fontId="0" fillId="3" borderId="1" xfId="0" applyNumberFormat="1" applyFill="1" applyBorder="1"/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</cellXfs>
  <cellStyles count="1">
    <cellStyle name="Standard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theme="0"/>
        </bottom>
        <vertical/>
        <horizontal/>
      </border>
    </dxf>
    <dxf>
      <numFmt numFmtId="2" formatCode="0.00"/>
      <fill>
        <patternFill patternType="solid">
          <fgColor indexed="64"/>
          <bgColor theme="8" tint="0.59999389629810485"/>
        </patternFill>
      </fill>
      <border diagonalUp="0" diagonalDown="0">
        <left style="medium">
          <color auto="1"/>
        </left>
        <right/>
        <top/>
        <bottom style="thin">
          <color theme="0"/>
        </bottom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numFmt numFmtId="164" formatCode="mm:ss.00"/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numFmt numFmtId="164" formatCode="mm:ss.00"/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numFmt numFmtId="2" formatCode="0.00"/>
      <border diagonalUp="0" diagonalDown="0">
        <left style="medium">
          <color auto="1"/>
        </left>
        <right/>
        <top/>
        <bottom/>
        <vertical/>
        <horizontal/>
      </border>
    </dxf>
    <dxf>
      <numFmt numFmtId="2" formatCode="0.00"/>
      <fill>
        <patternFill patternType="solid">
          <fgColor indexed="64"/>
          <bgColor theme="8" tint="0.79998168889431442"/>
        </patternFill>
      </fill>
      <border diagonalUp="0" diagonalDown="0">
        <left/>
        <right style="medium">
          <color auto="1"/>
        </right>
        <top/>
        <bottom style="thin">
          <color theme="0"/>
        </bottom>
        <vertical/>
        <horizontal/>
      </border>
    </dxf>
    <dxf>
      <border diagonalUp="0" diagonalDown="0">
        <left style="medium">
          <color auto="1"/>
        </left>
        <right/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left style="medium">
          <color auto="1"/>
        </left>
        <right style="medium">
          <color auto="1"/>
        </right>
      </border>
    </dxf>
    <dxf>
      <border outline="0">
        <bottom style="medium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CED42C-FE1A-4F34-97E0-2C26CF5EBC0E}" name="Tabelle1" displayName="Tabelle1" ref="A2:Y35" totalsRowShown="0" headerRowBorderDxfId="18" tableBorderDxfId="17">
  <autoFilter ref="A2:Y35" xr:uid="{B6CED42C-FE1A-4F34-97E0-2C26CF5EBC0E}"/>
  <sortState xmlns:xlrd2="http://schemas.microsoft.com/office/spreadsheetml/2017/richdata2" ref="A3:Y35">
    <sortCondition ref="F3:F35"/>
    <sortCondition descending="1" ref="E3:E35"/>
  </sortState>
  <tableColumns count="25">
    <tableColumn id="1" xr3:uid="{BF0B90C5-F5AA-4282-A935-93C787280550}" name="Startnr"/>
    <tableColumn id="2" xr3:uid="{9CDCFDF2-DE36-4CDB-84B5-0612F9C1692B}" name="Name"/>
    <tableColumn id="3" xr3:uid="{952EBEB8-A14C-48BB-B61A-5AE3655B8DE0}" name="Vorname"/>
    <tableColumn id="24" xr3:uid="{5E5D5F52-9D9E-48CC-A74B-965C7D17401B}" name="Verein"/>
    <tableColumn id="25" xr3:uid="{86476754-7CBA-4AFE-A395-500BE5FDD660}" name="JG" dataDxfId="16"/>
    <tableColumn id="5" xr3:uid="{80D15989-1FE6-4304-9DF2-F154018CB83D}" name="W/M" dataDxfId="15"/>
    <tableColumn id="4" xr3:uid="{72B7E02E-D29B-457D-BB86-B34658C6F84F}" name="AK" dataDxfId="14"/>
    <tableColumn id="6" xr3:uid="{CD732B08-03F9-4E6B-9611-69C64FCA7D53}" name="Ringe" dataDxfId="13"/>
    <tableColumn id="7" xr3:uid="{19E91F92-004A-43CC-8A30-9A1A3EDA53DA}" name="Pkt" dataDxfId="12">
      <calculatedColumnFormula array="1">Schießen(H3)</calculatedColumnFormula>
    </tableColumn>
    <tableColumn id="8" xr3:uid="{E8E5988F-8916-4E5E-A1B5-4A7B183DAD66}" name="Meter" dataDxfId="11"/>
    <tableColumn id="9" xr3:uid="{65470717-C2A2-4296-A31C-C79265F8C28E}" name="Kugel"/>
    <tableColumn id="10" xr3:uid="{164E7C32-D1FA-4974-9732-61C45C8D22F4}" name="Pkt2" dataDxfId="10">
      <calculatedColumnFormula array="1">Kugelstoßen(J3,F3,K3)</calculatedColumnFormula>
    </tableColumn>
    <tableColumn id="11" xr3:uid="{2BD30CE8-050E-4D46-B3FE-6775516222E4}" name="Strecke" dataDxfId="9"/>
    <tableColumn id="12" xr3:uid="{3DFC67AF-25C9-466D-AA02-E658925C74A5}" name="Zeit Lauf" dataDxfId="8"/>
    <tableColumn id="13" xr3:uid="{9A396E67-BF75-4CE7-AC78-E8D903D83E8E}" name="Pkt3" dataDxfId="7">
      <calculatedColumnFormula array="1">Laufen(N3,F3,M3)</calculatedColumnFormula>
    </tableColumn>
    <tableColumn id="14" xr3:uid="{80BD67CC-B28D-4C5C-8574-90894C2A8DCE}" name="Strecke4" dataDxfId="6"/>
    <tableColumn id="15" xr3:uid="{2D7E578A-5058-4F8B-AA5C-B48BFA4CFE80}" name="Lage"/>
    <tableColumn id="16" xr3:uid="{17F2F138-D4DF-429A-AA54-C5E21F5F7A0F}" name="Zeit Schwi" dataDxfId="5"/>
    <tableColumn id="17" xr3:uid="{D2C7C7D8-E951-46D8-AD50-7D44087745C5}" name="Pkt6" dataDxfId="4">
      <calculatedColumnFormula array="1">Schwimmen(R3,F3,P3,Q3)</calculatedColumnFormula>
    </tableColumn>
    <tableColumn id="18" xr3:uid="{00BF32F0-C311-4B04-9A2D-AA7EE297E482}" name="Gef" dataDxfId="3"/>
    <tableColumn id="19" xr3:uid="{84D672D7-D865-4F6F-BFD5-3D88FC852CFB}" name="Sie"/>
    <tableColumn id="20" xr3:uid="{52003A80-4F77-405C-970E-2C7E853657E5}" name="Tre"/>
    <tableColumn id="21" xr3:uid="{4ACA4948-6A8D-4492-8AAD-7A2DF9C479CF}" name="Pkt7" dataDxfId="2">
      <calculatedColumnFormula array="1">Fechten(T3,U3,V3)</calculatedColumnFormula>
    </tableColumn>
    <tableColumn id="22" xr3:uid="{FFE0AFD5-4FB8-4122-A524-66A3C345F43E}" name="Pkt8" dataDxfId="1">
      <calculatedColumnFormula>I3+L3+O3+S3+W3</calculatedColumnFormula>
    </tableColumn>
    <tableColumn id="23" xr3:uid="{17DFDBFF-7FBC-4CD0-93AF-0B6D03174F90}" name="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3BE3-BF14-443E-8B3B-930F30E997D2}">
  <sheetPr>
    <pageSetUpPr fitToPage="1"/>
  </sheetPr>
  <dimension ref="A1:Z39"/>
  <sheetViews>
    <sheetView tabSelected="1" workbookViewId="0">
      <selection activeCell="C9" sqref="C9"/>
    </sheetView>
  </sheetViews>
  <sheetFormatPr baseColWidth="10" defaultColWidth="11.42578125" defaultRowHeight="15" x14ac:dyDescent="0.25"/>
  <cols>
    <col min="1" max="1" width="9.140625" customWidth="1"/>
    <col min="2" max="4" width="18.5703125" customWidth="1"/>
    <col min="5" max="5" width="6" customWidth="1"/>
    <col min="6" max="6" width="4.140625" customWidth="1"/>
    <col min="7" max="7" width="7.5703125" style="18" customWidth="1"/>
    <col min="9" max="9" width="8.140625" customWidth="1"/>
    <col min="10" max="10" width="6" style="3" customWidth="1"/>
    <col min="11" max="11" width="8.5703125" style="3" customWidth="1"/>
    <col min="12" max="12" width="8.140625" customWidth="1"/>
    <col min="13" max="13" width="7" style="3" customWidth="1"/>
    <col min="14" max="14" width="9.7109375" customWidth="1"/>
    <col min="15" max="15" width="11.42578125" style="2"/>
    <col min="16" max="16" width="7" style="3" customWidth="1"/>
    <col min="17" max="17" width="10.7109375" customWidth="1"/>
    <col min="18" max="18" width="8.42578125" customWidth="1"/>
    <col min="19" max="19" width="11.42578125" style="2"/>
    <col min="20" max="20" width="7" style="3" customWidth="1"/>
    <col min="21" max="21" width="6.28515625" customWidth="1"/>
    <col min="22" max="22" width="5.85546875" customWidth="1"/>
    <col min="23" max="23" width="6" customWidth="1"/>
    <col min="24" max="25" width="7" style="3" customWidth="1"/>
    <col min="26" max="26" width="5.5703125" style="19" customWidth="1"/>
  </cols>
  <sheetData>
    <row r="1" spans="1:26" ht="15.75" x14ac:dyDescent="0.25">
      <c r="A1" s="26" t="s">
        <v>54</v>
      </c>
      <c r="F1" s="18"/>
      <c r="G1"/>
      <c r="H1" s="23" t="s">
        <v>8</v>
      </c>
      <c r="I1" s="24"/>
      <c r="J1" s="23" t="s">
        <v>10</v>
      </c>
      <c r="K1" s="25"/>
      <c r="L1" s="24"/>
      <c r="M1" s="23" t="s">
        <v>17</v>
      </c>
      <c r="N1" s="25"/>
      <c r="O1" s="24"/>
      <c r="P1" s="23" t="s">
        <v>21</v>
      </c>
      <c r="Q1" s="25"/>
      <c r="R1" s="25"/>
      <c r="S1" s="24"/>
      <c r="T1" s="23" t="s">
        <v>25</v>
      </c>
      <c r="U1" s="25"/>
      <c r="V1" s="25"/>
      <c r="W1" s="24"/>
      <c r="X1" s="23" t="s">
        <v>31</v>
      </c>
      <c r="Y1" s="24"/>
      <c r="Z1"/>
    </row>
    <row r="2" spans="1:26" ht="15.75" thickBot="1" x14ac:dyDescent="0.3">
      <c r="A2" s="9" t="s">
        <v>0</v>
      </c>
      <c r="B2" s="9" t="s">
        <v>1</v>
      </c>
      <c r="C2" s="9" t="s">
        <v>2</v>
      </c>
      <c r="D2" s="9" t="s">
        <v>45</v>
      </c>
      <c r="E2" s="9" t="s">
        <v>46</v>
      </c>
      <c r="F2" s="20" t="s">
        <v>4</v>
      </c>
      <c r="G2" s="9" t="s">
        <v>3</v>
      </c>
      <c r="H2" s="8" t="s">
        <v>5</v>
      </c>
      <c r="I2" s="10" t="s">
        <v>32</v>
      </c>
      <c r="J2" s="11" t="s">
        <v>7</v>
      </c>
      <c r="K2" s="9" t="s">
        <v>29</v>
      </c>
      <c r="L2" s="10" t="s">
        <v>37</v>
      </c>
      <c r="M2" s="8" t="s">
        <v>20</v>
      </c>
      <c r="N2" s="12" t="s">
        <v>43</v>
      </c>
      <c r="O2" s="10" t="s">
        <v>38</v>
      </c>
      <c r="P2" s="8" t="s">
        <v>39</v>
      </c>
      <c r="Q2" s="9" t="s">
        <v>30</v>
      </c>
      <c r="R2" s="12" t="s">
        <v>44</v>
      </c>
      <c r="S2" s="10" t="s">
        <v>40</v>
      </c>
      <c r="T2" s="8" t="s">
        <v>33</v>
      </c>
      <c r="U2" s="9" t="s">
        <v>34</v>
      </c>
      <c r="V2" s="9" t="s">
        <v>35</v>
      </c>
      <c r="W2" s="10" t="s">
        <v>41</v>
      </c>
      <c r="X2" s="13" t="s">
        <v>42</v>
      </c>
      <c r="Y2" s="14" t="s">
        <v>36</v>
      </c>
      <c r="Z2"/>
    </row>
    <row r="3" spans="1:26" x14ac:dyDescent="0.25">
      <c r="B3" t="s">
        <v>47</v>
      </c>
      <c r="C3" t="s">
        <v>48</v>
      </c>
      <c r="D3" t="s">
        <v>49</v>
      </c>
      <c r="E3">
        <v>1990</v>
      </c>
      <c r="F3" s="18" t="s">
        <v>11</v>
      </c>
      <c r="G3"/>
      <c r="H3" s="6">
        <v>90</v>
      </c>
      <c r="I3" s="15" cm="1">
        <f t="array" ref="I3">Schießen(H3)</f>
        <v>14.4</v>
      </c>
      <c r="J3" s="7">
        <v>4</v>
      </c>
      <c r="K3" t="s">
        <v>15</v>
      </c>
      <c r="L3" s="15" cm="1">
        <f t="array" ref="L3">Kugelstoßen(J3,F3,K3)</f>
        <v>4</v>
      </c>
      <c r="M3" s="6">
        <v>1000</v>
      </c>
      <c r="N3" s="2">
        <v>2.0254629629629629E-3</v>
      </c>
      <c r="O3" s="15" cm="1">
        <f t="array" ref="O3">Laufen(N3,F3,M3)</f>
        <v>12.1</v>
      </c>
      <c r="P3" s="6">
        <v>100</v>
      </c>
      <c r="Q3" t="s">
        <v>24</v>
      </c>
      <c r="R3" s="2">
        <v>1.0185185185185186E-3</v>
      </c>
      <c r="S3" s="15" cm="1">
        <f t="array" ref="S3">Schwimmen(R3,F3,P3,Q3)</f>
        <v>10.01</v>
      </c>
      <c r="T3" s="6">
        <v>10</v>
      </c>
      <c r="U3">
        <v>10</v>
      </c>
      <c r="V3">
        <v>30</v>
      </c>
      <c r="W3" s="15" cm="1">
        <f t="array" ref="W3">Fechten(T3,U3,V3)</f>
        <v>16</v>
      </c>
      <c r="X3" s="16">
        <f t="shared" ref="X3:X35" si="0">I3+L3+O3+S3+W3</f>
        <v>56.51</v>
      </c>
      <c r="Y3" s="17"/>
      <c r="Z3"/>
    </row>
    <row r="4" spans="1:26" x14ac:dyDescent="0.25">
      <c r="B4" t="s">
        <v>50</v>
      </c>
      <c r="C4" t="s">
        <v>51</v>
      </c>
      <c r="D4" t="s">
        <v>49</v>
      </c>
      <c r="E4">
        <v>1990</v>
      </c>
      <c r="F4" s="18" t="s">
        <v>12</v>
      </c>
      <c r="G4"/>
      <c r="H4" s="6">
        <v>90</v>
      </c>
      <c r="I4" s="15" cm="1">
        <f t="array" ref="I4">Schießen(H4)</f>
        <v>14.4</v>
      </c>
      <c r="J4" s="7">
        <v>4</v>
      </c>
      <c r="K4" t="s">
        <v>15</v>
      </c>
      <c r="L4" s="15" cm="1">
        <f t="array" ref="L4">Kugelstoßen(J4,F4,K4)</f>
        <v>4.8</v>
      </c>
      <c r="M4" s="6">
        <v>100</v>
      </c>
      <c r="N4" s="2">
        <v>1.3888888888888889E-4</v>
      </c>
      <c r="O4" s="15" cm="1">
        <f t="array" ref="O4">Laufen(N4,F4,M4)</f>
        <v>14.85</v>
      </c>
      <c r="P4" s="6">
        <v>100</v>
      </c>
      <c r="Q4" t="s">
        <v>23</v>
      </c>
      <c r="R4" s="2">
        <v>8.564814814814815E-4</v>
      </c>
      <c r="S4" s="15" cm="1">
        <f t="array" ref="S4">Schwimmen(R4,F4,P4,Q4)</f>
        <v>11.21</v>
      </c>
      <c r="T4" s="6">
        <v>12</v>
      </c>
      <c r="U4">
        <v>10</v>
      </c>
      <c r="V4">
        <v>30</v>
      </c>
      <c r="W4" s="15" cm="1">
        <f t="array" ref="W4">Fechten(T4,U4,V4)</f>
        <v>13.33</v>
      </c>
      <c r="X4" s="16">
        <f t="shared" si="0"/>
        <v>58.589999999999996</v>
      </c>
      <c r="Y4" s="17"/>
      <c r="Z4"/>
    </row>
    <row r="5" spans="1:26" x14ac:dyDescent="0.25">
      <c r="B5" t="s">
        <v>52</v>
      </c>
      <c r="C5" t="s">
        <v>53</v>
      </c>
      <c r="D5" t="s">
        <v>49</v>
      </c>
      <c r="E5">
        <v>2014</v>
      </c>
      <c r="F5" s="18" t="s">
        <v>11</v>
      </c>
      <c r="G5"/>
      <c r="H5" s="6">
        <v>70</v>
      </c>
      <c r="I5" s="15" cm="1">
        <f t="array" ref="I5">Schießen(H5)</f>
        <v>11.2</v>
      </c>
      <c r="J5" s="7">
        <v>28</v>
      </c>
      <c r="K5" t="s">
        <v>16</v>
      </c>
      <c r="L5" s="15" cm="1">
        <f t="array" ref="L5">Kugelstoßen(J5,F5,K5)</f>
        <v>6.22</v>
      </c>
      <c r="M5" s="6">
        <v>75</v>
      </c>
      <c r="N5" s="2">
        <v>3.2407407407407406E-4</v>
      </c>
      <c r="O5" s="15" cm="1">
        <f t="array" ref="O5">Laufen(N5,F5,M5)</f>
        <v>-4.8099999999999996</v>
      </c>
      <c r="P5" s="6">
        <v>50</v>
      </c>
      <c r="Q5" t="s">
        <v>24</v>
      </c>
      <c r="R5" s="2">
        <v>5.2083333333333333E-4</v>
      </c>
      <c r="S5" s="15" cm="1">
        <f t="array" ref="S5">Schwimmen(R5,F5,P5,Q5)</f>
        <v>8.98</v>
      </c>
      <c r="T5" s="6">
        <v>10</v>
      </c>
      <c r="U5">
        <v>5</v>
      </c>
      <c r="V5">
        <v>21</v>
      </c>
      <c r="W5" s="15" cm="1">
        <f t="array" ref="W5">Fechten(T5,U5,V5)</f>
        <v>9.1999999999999993</v>
      </c>
      <c r="X5" s="16">
        <f t="shared" si="0"/>
        <v>30.79</v>
      </c>
      <c r="Y5" s="17"/>
      <c r="Z5"/>
    </row>
    <row r="6" spans="1:26" x14ac:dyDescent="0.25">
      <c r="F6" s="18"/>
      <c r="H6" s="6"/>
      <c r="I6" s="15" cm="1">
        <f t="array" ref="I6">Schießen(H6)</f>
        <v>0</v>
      </c>
      <c r="J6" s="7"/>
      <c r="L6" s="15" cm="1">
        <f t="array" ref="L6">Kugelstoßen(J6,F6,K6)</f>
        <v>0</v>
      </c>
      <c r="M6" s="7"/>
      <c r="N6" s="2"/>
      <c r="O6" s="15" cm="1">
        <f t="array" ref="O6">Laufen(N6,F6,M6)</f>
        <v>0</v>
      </c>
      <c r="P6" s="7"/>
      <c r="R6" s="2"/>
      <c r="S6" s="15" cm="1">
        <f t="array" ref="S6">Schwimmen(R6,F6,P6,Q6)</f>
        <v>0</v>
      </c>
      <c r="T6" s="7"/>
      <c r="W6" s="15" cm="1">
        <f t="array" ref="W6">Fechten(T6,U6,V6)</f>
        <v>0</v>
      </c>
      <c r="X6" s="16">
        <f t="shared" si="0"/>
        <v>0</v>
      </c>
      <c r="Y6" s="21"/>
      <c r="Z6"/>
    </row>
    <row r="7" spans="1:26" x14ac:dyDescent="0.25">
      <c r="F7" s="18"/>
      <c r="G7"/>
      <c r="H7" s="6"/>
      <c r="I7" s="15" cm="1">
        <f t="array" ref="I7">Schießen(H7)</f>
        <v>0</v>
      </c>
      <c r="J7" s="7"/>
      <c r="K7"/>
      <c r="L7" s="15" cm="1">
        <f t="array" ref="L7">Kugelstoßen(J7,F7,K7)</f>
        <v>0</v>
      </c>
      <c r="M7" s="6"/>
      <c r="N7" s="2"/>
      <c r="O7" s="15" cm="1">
        <f t="array" ref="O7">Laufen(N7,F7,M7)</f>
        <v>0</v>
      </c>
      <c r="P7" s="6"/>
      <c r="R7" s="2"/>
      <c r="S7" s="15" cm="1">
        <f t="array" ref="S7">Schwimmen(R7,F7,P7,Q7)</f>
        <v>0</v>
      </c>
      <c r="T7" s="6"/>
      <c r="W7" s="15" cm="1">
        <f t="array" ref="W7">Fechten(T7,U7,V7)</f>
        <v>0</v>
      </c>
      <c r="X7" s="16">
        <f t="shared" si="0"/>
        <v>0</v>
      </c>
      <c r="Y7" s="17"/>
      <c r="Z7"/>
    </row>
    <row r="8" spans="1:26" x14ac:dyDescent="0.25">
      <c r="F8" s="18"/>
      <c r="G8"/>
      <c r="H8" s="6"/>
      <c r="I8" s="15" cm="1">
        <f t="array" ref="I8">Schießen(H8)</f>
        <v>0</v>
      </c>
      <c r="J8" s="7"/>
      <c r="K8"/>
      <c r="L8" s="15" cm="1">
        <f t="array" ref="L8">Kugelstoßen(J8,F8,K8)</f>
        <v>0</v>
      </c>
      <c r="M8" s="6"/>
      <c r="N8" s="2"/>
      <c r="O8" s="15" cm="1">
        <f t="array" ref="O8">Laufen(N8,F8,M8)</f>
        <v>0</v>
      </c>
      <c r="P8" s="6"/>
      <c r="R8" s="2"/>
      <c r="S8" s="15" cm="1">
        <f t="array" ref="S8">Schwimmen(R8,F8,P8,Q8)</f>
        <v>0</v>
      </c>
      <c r="T8" s="6"/>
      <c r="W8" s="15" cm="1">
        <f t="array" ref="W8">Fechten(T8,U8,V8)</f>
        <v>0</v>
      </c>
      <c r="X8" s="16">
        <f t="shared" si="0"/>
        <v>0</v>
      </c>
      <c r="Y8" s="17"/>
      <c r="Z8"/>
    </row>
    <row r="9" spans="1:26" x14ac:dyDescent="0.25">
      <c r="F9" s="18"/>
      <c r="G9"/>
      <c r="H9" s="6"/>
      <c r="I9" s="15" cm="1">
        <f t="array" ref="I9">Schießen(H9)</f>
        <v>0</v>
      </c>
      <c r="J9" s="7"/>
      <c r="K9"/>
      <c r="L9" s="15" cm="1">
        <f t="array" ref="L9">Kugelstoßen(J9,F9,K9)</f>
        <v>0</v>
      </c>
      <c r="M9" s="6"/>
      <c r="N9" s="2"/>
      <c r="O9" s="15" cm="1">
        <f t="array" ref="O9">Laufen(N9,F9,M9)</f>
        <v>0</v>
      </c>
      <c r="P9" s="6"/>
      <c r="R9" s="2"/>
      <c r="S9" s="15" cm="1">
        <f t="array" ref="S9">Schwimmen(R9,F9,P9,Q9)</f>
        <v>0</v>
      </c>
      <c r="T9" s="6"/>
      <c r="W9" s="15" cm="1">
        <f t="array" ref="W9">Fechten(T9,U9,V9)</f>
        <v>0</v>
      </c>
      <c r="X9" s="16">
        <f t="shared" si="0"/>
        <v>0</v>
      </c>
      <c r="Y9" s="17"/>
      <c r="Z9"/>
    </row>
    <row r="10" spans="1:26" x14ac:dyDescent="0.25">
      <c r="F10" s="18"/>
      <c r="G10"/>
      <c r="H10" s="6"/>
      <c r="I10" s="15" cm="1">
        <f t="array" ref="I10">Schießen(H10)</f>
        <v>0</v>
      </c>
      <c r="J10" s="7"/>
      <c r="K10"/>
      <c r="L10" s="15" cm="1">
        <f t="array" ref="L10">Kugelstoßen(J10,F10,K10)</f>
        <v>0</v>
      </c>
      <c r="M10" s="6"/>
      <c r="N10" s="2"/>
      <c r="O10" s="15" cm="1">
        <f t="array" ref="O10">Laufen(N10,F10,M10)</f>
        <v>0</v>
      </c>
      <c r="P10" s="6"/>
      <c r="R10" s="2"/>
      <c r="S10" s="15" cm="1">
        <f t="array" ref="S10">Schwimmen(R10,F10,P10,Q10)</f>
        <v>0</v>
      </c>
      <c r="T10" s="6"/>
      <c r="W10" s="15" cm="1">
        <f t="array" ref="W10">Fechten(T10,U10,V10)</f>
        <v>0</v>
      </c>
      <c r="X10" s="16">
        <f t="shared" si="0"/>
        <v>0</v>
      </c>
      <c r="Y10" s="17"/>
      <c r="Z10"/>
    </row>
    <row r="11" spans="1:26" x14ac:dyDescent="0.25">
      <c r="F11" s="18"/>
      <c r="G11"/>
      <c r="H11" s="6"/>
      <c r="I11" s="15" cm="1">
        <f t="array" ref="I11">Schießen(H11)</f>
        <v>0</v>
      </c>
      <c r="J11" s="7"/>
      <c r="K11"/>
      <c r="L11" s="15" cm="1">
        <f t="array" ref="L11">Kugelstoßen(J11,F11,K11)</f>
        <v>0</v>
      </c>
      <c r="M11" s="6"/>
      <c r="N11" s="2"/>
      <c r="O11" s="15" cm="1">
        <f t="array" ref="O11">Laufen(N11,F11,M11)</f>
        <v>0</v>
      </c>
      <c r="P11" s="6"/>
      <c r="R11" s="2"/>
      <c r="S11" s="15" cm="1">
        <f t="array" ref="S11">Schwimmen(R11,F11,P11,Q11)</f>
        <v>0</v>
      </c>
      <c r="T11" s="6"/>
      <c r="W11" s="15" cm="1">
        <f t="array" ref="W11">Fechten(T11,U11,V11)</f>
        <v>0</v>
      </c>
      <c r="X11" s="16">
        <f t="shared" si="0"/>
        <v>0</v>
      </c>
      <c r="Y11" s="17"/>
      <c r="Z11"/>
    </row>
    <row r="12" spans="1:26" x14ac:dyDescent="0.25">
      <c r="F12" s="18"/>
      <c r="G12"/>
      <c r="H12" s="6"/>
      <c r="I12" s="15" cm="1">
        <f t="array" ref="I12">Schießen(H12)</f>
        <v>0</v>
      </c>
      <c r="J12" s="7"/>
      <c r="K12"/>
      <c r="L12" s="15" cm="1">
        <f t="array" ref="L12">Kugelstoßen(J12,F12,K12)</f>
        <v>0</v>
      </c>
      <c r="M12" s="6"/>
      <c r="N12" s="2"/>
      <c r="O12" s="15" cm="1">
        <f t="array" ref="O12">Laufen(N12,F12,M12)</f>
        <v>0</v>
      </c>
      <c r="P12" s="6"/>
      <c r="R12" s="2"/>
      <c r="S12" s="15" cm="1">
        <f t="array" ref="S12">Schwimmen(R12,F12,P12,Q12)</f>
        <v>0</v>
      </c>
      <c r="T12" s="6"/>
      <c r="W12" s="15" cm="1">
        <f t="array" ref="W12">Fechten(T12,U12,V12)</f>
        <v>0</v>
      </c>
      <c r="X12" s="16">
        <f t="shared" si="0"/>
        <v>0</v>
      </c>
      <c r="Y12" s="17"/>
      <c r="Z12"/>
    </row>
    <row r="13" spans="1:26" x14ac:dyDescent="0.25">
      <c r="F13" s="18"/>
      <c r="G13"/>
      <c r="H13" s="6"/>
      <c r="I13" s="15" cm="1">
        <f t="array" ref="I13">Schießen(H13)</f>
        <v>0</v>
      </c>
      <c r="J13" s="7"/>
      <c r="K13"/>
      <c r="L13" s="15" cm="1">
        <f t="array" ref="L13">Kugelstoßen(J13,F13,K13)</f>
        <v>0</v>
      </c>
      <c r="M13" s="6"/>
      <c r="N13" s="2"/>
      <c r="O13" s="15" cm="1">
        <f t="array" ref="O13">Laufen(N13,F13,M13)</f>
        <v>0</v>
      </c>
      <c r="P13" s="6"/>
      <c r="R13" s="2"/>
      <c r="S13" s="15" cm="1">
        <f t="array" ref="S13">Schwimmen(R13,F13,P13,Q13)</f>
        <v>0</v>
      </c>
      <c r="T13" s="6"/>
      <c r="W13" s="15" cm="1">
        <f t="array" ref="W13">Fechten(T13,U13,V13)</f>
        <v>0</v>
      </c>
      <c r="X13" s="16">
        <f t="shared" si="0"/>
        <v>0</v>
      </c>
      <c r="Y13" s="17"/>
      <c r="Z13"/>
    </row>
    <row r="14" spans="1:26" x14ac:dyDescent="0.25">
      <c r="F14" s="18"/>
      <c r="G14"/>
      <c r="H14" s="6"/>
      <c r="I14" s="15" cm="1">
        <f t="array" ref="I14">Schießen(H14)</f>
        <v>0</v>
      </c>
      <c r="J14" s="7"/>
      <c r="K14"/>
      <c r="L14" s="15" cm="1">
        <f t="array" ref="L14">Kugelstoßen(J14,F14,K14)</f>
        <v>0</v>
      </c>
      <c r="M14" s="6"/>
      <c r="N14" s="2"/>
      <c r="O14" s="15" cm="1">
        <f t="array" ref="O14">Laufen(N14,F14,M14)</f>
        <v>0</v>
      </c>
      <c r="P14" s="6"/>
      <c r="R14" s="2"/>
      <c r="S14" s="15" cm="1">
        <f t="array" ref="S14">Schwimmen(R14,F14,P14,Q14)</f>
        <v>0</v>
      </c>
      <c r="T14" s="6"/>
      <c r="W14" s="15" cm="1">
        <f t="array" ref="W14">Fechten(T14,U14,V14)</f>
        <v>0</v>
      </c>
      <c r="X14" s="16">
        <f t="shared" si="0"/>
        <v>0</v>
      </c>
      <c r="Y14" s="17"/>
      <c r="Z14"/>
    </row>
    <row r="15" spans="1:26" x14ac:dyDescent="0.25">
      <c r="F15" s="18"/>
      <c r="G15"/>
      <c r="H15" s="6"/>
      <c r="I15" s="15" cm="1">
        <f t="array" ref="I15">Schießen(H15)</f>
        <v>0</v>
      </c>
      <c r="J15" s="7"/>
      <c r="K15"/>
      <c r="L15" s="15" cm="1">
        <f t="array" ref="L15">Kugelstoßen(J15,F15,K15)</f>
        <v>0</v>
      </c>
      <c r="M15" s="6"/>
      <c r="N15" s="2"/>
      <c r="O15" s="15" cm="1">
        <f t="array" ref="O15">Laufen(N15,F15,M15)</f>
        <v>0</v>
      </c>
      <c r="P15" s="6"/>
      <c r="R15" s="2"/>
      <c r="S15" s="15" cm="1">
        <f t="array" ref="S15">Schwimmen(R15,F15,P15,Q15)</f>
        <v>0</v>
      </c>
      <c r="T15" s="6"/>
      <c r="W15" s="15" cm="1">
        <f t="array" ref="W15">Fechten(T15,U15,V15)</f>
        <v>0</v>
      </c>
      <c r="X15" s="16">
        <f t="shared" si="0"/>
        <v>0</v>
      </c>
      <c r="Y15" s="17"/>
      <c r="Z15"/>
    </row>
    <row r="16" spans="1:26" x14ac:dyDescent="0.25">
      <c r="F16" s="18"/>
      <c r="G16"/>
      <c r="H16" s="6"/>
      <c r="I16" s="15" cm="1">
        <f t="array" ref="I16">Schießen(H16)</f>
        <v>0</v>
      </c>
      <c r="J16" s="7"/>
      <c r="K16"/>
      <c r="L16" s="15" cm="1">
        <f t="array" ref="L16">Kugelstoßen(J16,F16,K16)</f>
        <v>0</v>
      </c>
      <c r="M16" s="6"/>
      <c r="N16" s="2"/>
      <c r="O16" s="15" cm="1">
        <f t="array" ref="O16">Laufen(N16,F16,M16)</f>
        <v>0</v>
      </c>
      <c r="P16" s="6"/>
      <c r="R16" s="2"/>
      <c r="S16" s="15" cm="1">
        <f t="array" ref="S16">Schwimmen(R16,F16,P16,Q16)</f>
        <v>0</v>
      </c>
      <c r="T16" s="6"/>
      <c r="W16" s="15" cm="1">
        <f t="array" ref="W16">Fechten(T16,U16,V16)</f>
        <v>0</v>
      </c>
      <c r="X16" s="16">
        <f t="shared" si="0"/>
        <v>0</v>
      </c>
      <c r="Y16" s="17"/>
      <c r="Z16"/>
    </row>
    <row r="17" spans="6:26" x14ac:dyDescent="0.25">
      <c r="F17" s="18"/>
      <c r="G17"/>
      <c r="H17" s="6"/>
      <c r="I17" s="15" cm="1">
        <f t="array" ref="I17">Schießen(H17)</f>
        <v>0</v>
      </c>
      <c r="J17" s="7"/>
      <c r="K17"/>
      <c r="L17" s="15" cm="1">
        <f t="array" ref="L17">Kugelstoßen(J17,F17,K17)</f>
        <v>0</v>
      </c>
      <c r="M17" s="6"/>
      <c r="N17" s="2"/>
      <c r="O17" s="15" cm="1">
        <f t="array" ref="O17">Laufen(N17,F17,M17)</f>
        <v>0</v>
      </c>
      <c r="P17" s="6"/>
      <c r="R17" s="2"/>
      <c r="S17" s="15" cm="1">
        <f t="array" ref="S17">Schwimmen(R17,F17,P17,Q17)</f>
        <v>0</v>
      </c>
      <c r="T17" s="6"/>
      <c r="W17" s="15" cm="1">
        <f t="array" ref="W17">Fechten(T17,U17,V17)</f>
        <v>0</v>
      </c>
      <c r="X17" s="16">
        <f t="shared" si="0"/>
        <v>0</v>
      </c>
      <c r="Y17" s="17"/>
      <c r="Z17"/>
    </row>
    <row r="18" spans="6:26" x14ac:dyDescent="0.25">
      <c r="F18" s="18"/>
      <c r="G18"/>
      <c r="H18" s="6"/>
      <c r="I18" s="15" cm="1">
        <f t="array" ref="I18">Schießen(H18)</f>
        <v>0</v>
      </c>
      <c r="J18" s="7"/>
      <c r="K18"/>
      <c r="L18" s="15" cm="1">
        <f t="array" ref="L18">Kugelstoßen(J18,F18,K18)</f>
        <v>0</v>
      </c>
      <c r="M18" s="6"/>
      <c r="N18" s="2"/>
      <c r="O18" s="15" cm="1">
        <f t="array" ref="O18">Laufen(N18,F18,M18)</f>
        <v>0</v>
      </c>
      <c r="P18" s="6"/>
      <c r="R18" s="2"/>
      <c r="S18" s="15" cm="1">
        <f t="array" ref="S18">Schwimmen(R18,F18,P18,Q18)</f>
        <v>0</v>
      </c>
      <c r="T18" s="6"/>
      <c r="W18" s="15" cm="1">
        <f t="array" ref="W18">Fechten(T18,U18,V18)</f>
        <v>0</v>
      </c>
      <c r="X18" s="16">
        <f t="shared" si="0"/>
        <v>0</v>
      </c>
      <c r="Y18" s="17"/>
      <c r="Z18"/>
    </row>
    <row r="19" spans="6:26" x14ac:dyDescent="0.25">
      <c r="F19" s="18"/>
      <c r="G19"/>
      <c r="H19" s="6"/>
      <c r="I19" s="15" cm="1">
        <f t="array" ref="I19">Schießen(H19)</f>
        <v>0</v>
      </c>
      <c r="J19" s="7"/>
      <c r="K19"/>
      <c r="L19" s="15" cm="1">
        <f t="array" ref="L19">Kugelstoßen(J19,F19,K19)</f>
        <v>0</v>
      </c>
      <c r="M19" s="6"/>
      <c r="N19" s="2"/>
      <c r="O19" s="15" cm="1">
        <f t="array" ref="O19">Laufen(N19,F19,M19)</f>
        <v>0</v>
      </c>
      <c r="P19" s="6"/>
      <c r="R19" s="2"/>
      <c r="S19" s="15" cm="1">
        <f t="array" ref="S19">Schwimmen(R19,F19,P19,Q19)</f>
        <v>0</v>
      </c>
      <c r="T19" s="6"/>
      <c r="W19" s="15" cm="1">
        <f t="array" ref="W19">Fechten(T19,U19,V19)</f>
        <v>0</v>
      </c>
      <c r="X19" s="16">
        <f t="shared" si="0"/>
        <v>0</v>
      </c>
      <c r="Y19" s="17"/>
      <c r="Z19"/>
    </row>
    <row r="20" spans="6:26" x14ac:dyDescent="0.25">
      <c r="F20" s="18"/>
      <c r="G20"/>
      <c r="H20" s="6"/>
      <c r="I20" s="15" cm="1">
        <f t="array" ref="I20">Schießen(H20)</f>
        <v>0</v>
      </c>
      <c r="J20" s="7"/>
      <c r="K20"/>
      <c r="L20" s="15" cm="1">
        <f t="array" ref="L20">Kugelstoßen(J20,F20,K20)</f>
        <v>0</v>
      </c>
      <c r="M20" s="6"/>
      <c r="N20" s="2"/>
      <c r="O20" s="15" cm="1">
        <f t="array" ref="O20">Laufen(N20,F20,M20)</f>
        <v>0</v>
      </c>
      <c r="P20" s="6"/>
      <c r="R20" s="2"/>
      <c r="S20" s="15" cm="1">
        <f t="array" ref="S20">Schwimmen(R20,F20,P20,Q20)</f>
        <v>0</v>
      </c>
      <c r="T20" s="6"/>
      <c r="W20" s="15" cm="1">
        <f t="array" ref="W20">Fechten(T20,U20,V20)</f>
        <v>0</v>
      </c>
      <c r="X20" s="16">
        <f t="shared" si="0"/>
        <v>0</v>
      </c>
      <c r="Y20" s="17"/>
    </row>
    <row r="21" spans="6:26" x14ac:dyDescent="0.25">
      <c r="F21" s="18"/>
      <c r="H21" s="6"/>
      <c r="I21" s="15" cm="1">
        <f t="array" ref="I21">Schießen(H21)</f>
        <v>0</v>
      </c>
      <c r="J21" s="7"/>
      <c r="L21" s="15" cm="1">
        <f t="array" ref="L21">Kugelstoßen(J21,F21,K21)</f>
        <v>0</v>
      </c>
      <c r="M21" s="7"/>
      <c r="N21" s="2"/>
      <c r="O21" s="15" cm="1">
        <f t="array" ref="O21">Laufen(N21,F21,M21)</f>
        <v>0</v>
      </c>
      <c r="P21" s="7"/>
      <c r="R21" s="2"/>
      <c r="S21" s="15" cm="1">
        <f t="array" ref="S21">Schwimmen(R21,F21,P21,Q21)</f>
        <v>0</v>
      </c>
      <c r="T21" s="7"/>
      <c r="W21" s="15" cm="1">
        <f t="array" ref="W21">Fechten(T21,U21,V21)</f>
        <v>0</v>
      </c>
      <c r="X21" s="16">
        <f t="shared" si="0"/>
        <v>0</v>
      </c>
      <c r="Y21" s="21"/>
    </row>
    <row r="22" spans="6:26" x14ac:dyDescent="0.25">
      <c r="F22" s="18"/>
      <c r="H22" s="6"/>
      <c r="I22" s="15" cm="1">
        <f t="array" ref="I22">Schießen(H22)</f>
        <v>0</v>
      </c>
      <c r="J22" s="7"/>
      <c r="L22" s="15" cm="1">
        <f t="array" ref="L22">Kugelstoßen(J22,F22,K22)</f>
        <v>0</v>
      </c>
      <c r="M22" s="7"/>
      <c r="N22" s="2"/>
      <c r="O22" s="15" cm="1">
        <f t="array" ref="O22">Laufen(N22,F22,M22)</f>
        <v>0</v>
      </c>
      <c r="P22" s="7"/>
      <c r="R22" s="2"/>
      <c r="S22" s="15" cm="1">
        <f t="array" ref="S22">Schwimmen(R22,F22,P22,Q22)</f>
        <v>0</v>
      </c>
      <c r="T22" s="7"/>
      <c r="W22" s="15" cm="1">
        <f t="array" ref="W22">Fechten(T22,U22,V22)</f>
        <v>0</v>
      </c>
      <c r="X22" s="16">
        <f t="shared" si="0"/>
        <v>0</v>
      </c>
      <c r="Y22" s="21"/>
    </row>
    <row r="23" spans="6:26" x14ac:dyDescent="0.25">
      <c r="F23" s="18"/>
      <c r="H23" s="6"/>
      <c r="I23" s="15" cm="1">
        <f t="array" ref="I23">Schießen(H23)</f>
        <v>0</v>
      </c>
      <c r="J23" s="7"/>
      <c r="L23" s="15" cm="1">
        <f t="array" ref="L23">Kugelstoßen(J23,F23,K23)</f>
        <v>0</v>
      </c>
      <c r="M23" s="7"/>
      <c r="N23" s="2"/>
      <c r="O23" s="15" cm="1">
        <f t="array" ref="O23">Laufen(N23,F23,M23)</f>
        <v>0</v>
      </c>
      <c r="P23" s="7"/>
      <c r="R23" s="2"/>
      <c r="S23" s="15" cm="1">
        <f t="array" ref="S23">Schwimmen(R23,F23,P23,Q23)</f>
        <v>0</v>
      </c>
      <c r="T23" s="7"/>
      <c r="W23" s="15" cm="1">
        <f t="array" ref="W23">Fechten(T23,U23,V23)</f>
        <v>0</v>
      </c>
      <c r="X23" s="16">
        <f t="shared" si="0"/>
        <v>0</v>
      </c>
      <c r="Y23" s="21"/>
    </row>
    <row r="24" spans="6:26" x14ac:dyDescent="0.25">
      <c r="F24" s="18"/>
      <c r="H24" s="6"/>
      <c r="I24" s="15" cm="1">
        <f t="array" ref="I24">Schießen(H24)</f>
        <v>0</v>
      </c>
      <c r="J24" s="7"/>
      <c r="L24" s="15" cm="1">
        <f t="array" ref="L24">Kugelstoßen(J24,F24,K24)</f>
        <v>0</v>
      </c>
      <c r="M24" s="7"/>
      <c r="N24" s="2"/>
      <c r="O24" s="15" cm="1">
        <f t="array" ref="O24">Laufen(N24,F24,M24)</f>
        <v>0</v>
      </c>
      <c r="P24" s="7"/>
      <c r="R24" s="2"/>
      <c r="S24" s="15" cm="1">
        <f t="array" ref="S24">Schwimmen(R24,F24,P24,Q24)</f>
        <v>0</v>
      </c>
      <c r="T24" s="7"/>
      <c r="W24" s="15" cm="1">
        <f t="array" ref="W24">Fechten(T24,U24,V24)</f>
        <v>0</v>
      </c>
      <c r="X24" s="16">
        <f t="shared" si="0"/>
        <v>0</v>
      </c>
      <c r="Y24" s="21"/>
    </row>
    <row r="25" spans="6:26" x14ac:dyDescent="0.25">
      <c r="F25" s="18"/>
      <c r="H25" s="6"/>
      <c r="I25" s="15" cm="1">
        <f t="array" ref="I25">Schießen(H25)</f>
        <v>0</v>
      </c>
      <c r="J25" s="7"/>
      <c r="L25" s="15" cm="1">
        <f t="array" ref="L25">Kugelstoßen(J25,F25,K25)</f>
        <v>0</v>
      </c>
      <c r="M25" s="7"/>
      <c r="N25" s="2"/>
      <c r="O25" s="15" cm="1">
        <f t="array" ref="O25">Laufen(N25,F25,M25)</f>
        <v>0</v>
      </c>
      <c r="P25" s="7"/>
      <c r="R25" s="2"/>
      <c r="S25" s="15" cm="1">
        <f t="array" ref="S25">Schwimmen(R25,F25,P25,Q25)</f>
        <v>0</v>
      </c>
      <c r="T25" s="7"/>
      <c r="W25" s="15" cm="1">
        <f t="array" ref="W25">Fechten(T25,U25,V25)</f>
        <v>0</v>
      </c>
      <c r="X25" s="16">
        <f t="shared" si="0"/>
        <v>0</v>
      </c>
      <c r="Y25" s="21"/>
    </row>
    <row r="26" spans="6:26" x14ac:dyDescent="0.25">
      <c r="F26" s="18"/>
      <c r="H26" s="6"/>
      <c r="I26" s="15" cm="1">
        <f t="array" ref="I26">Schießen(H26)</f>
        <v>0</v>
      </c>
      <c r="J26" s="7"/>
      <c r="L26" s="15" cm="1">
        <f t="array" ref="L26">Kugelstoßen(J26,F26,K26)</f>
        <v>0</v>
      </c>
      <c r="M26" s="7"/>
      <c r="N26" s="2"/>
      <c r="O26" s="15" cm="1">
        <f t="array" ref="O26">Laufen(N26,F26,M26)</f>
        <v>0</v>
      </c>
      <c r="P26" s="7"/>
      <c r="R26" s="2"/>
      <c r="S26" s="15" cm="1">
        <f t="array" ref="S26">Schwimmen(R26,F26,P26,Q26)</f>
        <v>0</v>
      </c>
      <c r="T26" s="7"/>
      <c r="W26" s="15" cm="1">
        <f t="array" ref="W26">Fechten(T26,U26,V26)</f>
        <v>0</v>
      </c>
      <c r="X26" s="16">
        <f t="shared" si="0"/>
        <v>0</v>
      </c>
      <c r="Y26" s="21"/>
    </row>
    <row r="27" spans="6:26" x14ac:dyDescent="0.25">
      <c r="F27" s="18"/>
      <c r="H27" s="6"/>
      <c r="I27" s="15" cm="1">
        <f t="array" ref="I27">Schießen(H27)</f>
        <v>0</v>
      </c>
      <c r="J27" s="7"/>
      <c r="L27" s="15" cm="1">
        <f t="array" ref="L27">Kugelstoßen(J27,F27,K27)</f>
        <v>0</v>
      </c>
      <c r="M27" s="7"/>
      <c r="N27" s="2"/>
      <c r="O27" s="15" cm="1">
        <f t="array" ref="O27">Laufen(N27,F27,M27)</f>
        <v>0</v>
      </c>
      <c r="P27" s="7"/>
      <c r="R27" s="2"/>
      <c r="S27" s="15" cm="1">
        <f t="array" ref="S27">Schwimmen(R27,F27,P27,Q27)</f>
        <v>0</v>
      </c>
      <c r="T27" s="7"/>
      <c r="W27" s="15" cm="1">
        <f t="array" ref="W27">Fechten(T27,U27,V27)</f>
        <v>0</v>
      </c>
      <c r="X27" s="16">
        <f t="shared" si="0"/>
        <v>0</v>
      </c>
      <c r="Y27" s="21"/>
    </row>
    <row r="28" spans="6:26" x14ac:dyDescent="0.25">
      <c r="F28" s="18"/>
      <c r="H28" s="6"/>
      <c r="I28" s="15" cm="1">
        <f t="array" ref="I28">Schießen(H28)</f>
        <v>0</v>
      </c>
      <c r="J28" s="7"/>
      <c r="L28" s="15" cm="1">
        <f t="array" ref="L28">Kugelstoßen(J28,F28,K28)</f>
        <v>0</v>
      </c>
      <c r="M28" s="7"/>
      <c r="N28" s="2"/>
      <c r="O28" s="15" cm="1">
        <f t="array" ref="O28">Laufen(N28,F28,M28)</f>
        <v>0</v>
      </c>
      <c r="P28" s="7"/>
      <c r="R28" s="2"/>
      <c r="S28" s="15" cm="1">
        <f t="array" ref="S28">Schwimmen(R28,F28,P28,Q28)</f>
        <v>0</v>
      </c>
      <c r="T28" s="7"/>
      <c r="W28" s="15" cm="1">
        <f t="array" ref="W28">Fechten(T28,U28,V28)</f>
        <v>0</v>
      </c>
      <c r="X28" s="16">
        <f t="shared" si="0"/>
        <v>0</v>
      </c>
      <c r="Y28" s="21"/>
    </row>
    <row r="29" spans="6:26" x14ac:dyDescent="0.25">
      <c r="F29" s="18"/>
      <c r="H29" s="6"/>
      <c r="I29" s="15" cm="1">
        <f t="array" ref="I29">Schießen(H29)</f>
        <v>0</v>
      </c>
      <c r="J29" s="7"/>
      <c r="L29" s="15" cm="1">
        <f t="array" ref="L29">Kugelstoßen(J29,F29,K29)</f>
        <v>0</v>
      </c>
      <c r="M29" s="7"/>
      <c r="N29" s="2"/>
      <c r="O29" s="15" cm="1">
        <f t="array" ref="O29">Laufen(N29,F29,M29)</f>
        <v>0</v>
      </c>
      <c r="P29" s="7"/>
      <c r="R29" s="2"/>
      <c r="S29" s="15" cm="1">
        <f t="array" ref="S29">Schwimmen(R29,F29,P29,Q29)</f>
        <v>0</v>
      </c>
      <c r="T29" s="7"/>
      <c r="W29" s="15" cm="1">
        <f t="array" ref="W29">Fechten(T29,U29,V29)</f>
        <v>0</v>
      </c>
      <c r="X29" s="16">
        <f t="shared" si="0"/>
        <v>0</v>
      </c>
      <c r="Y29" s="21"/>
    </row>
    <row r="30" spans="6:26" x14ac:dyDescent="0.25">
      <c r="F30" s="18"/>
      <c r="H30" s="6"/>
      <c r="I30" s="15" cm="1">
        <f t="array" ref="I30">Schießen(H30)</f>
        <v>0</v>
      </c>
      <c r="J30" s="7"/>
      <c r="L30" s="15" cm="1">
        <f t="array" ref="L30">Kugelstoßen(J30,F30,K30)</f>
        <v>0</v>
      </c>
      <c r="M30" s="7"/>
      <c r="N30" s="2"/>
      <c r="O30" s="15" cm="1">
        <f t="array" ref="O30">Laufen(N30,F30,M30)</f>
        <v>0</v>
      </c>
      <c r="P30" s="7"/>
      <c r="R30" s="2"/>
      <c r="S30" s="15" cm="1">
        <f t="array" ref="S30">Schwimmen(R30,F30,P30,Q30)</f>
        <v>0</v>
      </c>
      <c r="T30" s="7"/>
      <c r="W30" s="15" cm="1">
        <f t="array" ref="W30">Fechten(T30,U30,V30)</f>
        <v>0</v>
      </c>
      <c r="X30" s="16">
        <f t="shared" si="0"/>
        <v>0</v>
      </c>
      <c r="Y30" s="21"/>
    </row>
    <row r="31" spans="6:26" x14ac:dyDescent="0.25">
      <c r="F31" s="18"/>
      <c r="H31" s="6"/>
      <c r="I31" s="15" cm="1">
        <f t="array" ref="I31">Schießen(H31)</f>
        <v>0</v>
      </c>
      <c r="J31" s="7"/>
      <c r="L31" s="15" cm="1">
        <f t="array" ref="L31">Kugelstoßen(J31,F31,K31)</f>
        <v>0</v>
      </c>
      <c r="M31" s="7"/>
      <c r="N31" s="2"/>
      <c r="O31" s="15" cm="1">
        <f t="array" ref="O31">Laufen(N31,F31,M31)</f>
        <v>0</v>
      </c>
      <c r="P31" s="7"/>
      <c r="R31" s="2"/>
      <c r="S31" s="15" cm="1">
        <f t="array" ref="S31">Schwimmen(R31,F31,P31,Q31)</f>
        <v>0</v>
      </c>
      <c r="T31" s="7"/>
      <c r="W31" s="15" cm="1">
        <f t="array" ref="W31">Fechten(T31,U31,V31)</f>
        <v>0</v>
      </c>
      <c r="X31" s="16">
        <f t="shared" si="0"/>
        <v>0</v>
      </c>
      <c r="Y31" s="21"/>
    </row>
    <row r="32" spans="6:26" x14ac:dyDescent="0.25">
      <c r="F32" s="18"/>
      <c r="H32" s="6"/>
      <c r="I32" s="15" cm="1">
        <f t="array" ref="I32">Schießen(H32)</f>
        <v>0</v>
      </c>
      <c r="J32" s="7"/>
      <c r="L32" s="15" cm="1">
        <f t="array" ref="L32">Kugelstoßen(J32,F32,K32)</f>
        <v>0</v>
      </c>
      <c r="M32" s="7"/>
      <c r="N32" s="2"/>
      <c r="O32" s="15" cm="1">
        <f t="array" ref="O32">Laufen(N32,F32,M32)</f>
        <v>0</v>
      </c>
      <c r="P32" s="7"/>
      <c r="R32" s="2"/>
      <c r="S32" s="15" cm="1">
        <f t="array" ref="S32">Schwimmen(R32,F32,P32,Q32)</f>
        <v>0</v>
      </c>
      <c r="T32" s="7"/>
      <c r="W32" s="15" cm="1">
        <f t="array" ref="W32">Fechten(T32,U32,V32)</f>
        <v>0</v>
      </c>
      <c r="X32" s="16">
        <f t="shared" si="0"/>
        <v>0</v>
      </c>
      <c r="Y32" s="21"/>
    </row>
    <row r="33" spans="6:25" x14ac:dyDescent="0.25">
      <c r="F33" s="18"/>
      <c r="H33" s="6"/>
      <c r="I33" s="15" cm="1">
        <f t="array" ref="I33">Schießen(H33)</f>
        <v>0</v>
      </c>
      <c r="J33" s="7"/>
      <c r="L33" s="15" cm="1">
        <f t="array" ref="L33">Kugelstoßen(J33,F33,K33)</f>
        <v>0</v>
      </c>
      <c r="M33" s="7"/>
      <c r="N33" s="2"/>
      <c r="O33" s="15" cm="1">
        <f t="array" ref="O33">Laufen(N33,F33,M33)</f>
        <v>0</v>
      </c>
      <c r="P33" s="7"/>
      <c r="R33" s="2"/>
      <c r="S33" s="15" cm="1">
        <f t="array" ref="S33">Schwimmen(R33,F33,P33,Q33)</f>
        <v>0</v>
      </c>
      <c r="T33" s="7"/>
      <c r="W33" s="15" cm="1">
        <f t="array" ref="W33">Fechten(T33,U33,V33)</f>
        <v>0</v>
      </c>
      <c r="X33" s="16">
        <f t="shared" si="0"/>
        <v>0</v>
      </c>
      <c r="Y33" s="21"/>
    </row>
    <row r="34" spans="6:25" x14ac:dyDescent="0.25">
      <c r="F34" s="18"/>
      <c r="H34" s="6"/>
      <c r="I34" s="15" cm="1">
        <f t="array" ref="I34">Schießen(H34)</f>
        <v>0</v>
      </c>
      <c r="J34" s="7"/>
      <c r="L34" s="15" cm="1">
        <f t="array" ref="L34">Kugelstoßen(J34,F34,K34)</f>
        <v>0</v>
      </c>
      <c r="M34" s="7"/>
      <c r="N34" s="2"/>
      <c r="O34" s="15" cm="1">
        <f t="array" ref="O34">Laufen(N34,F34,M34)</f>
        <v>0</v>
      </c>
      <c r="P34" s="7"/>
      <c r="R34" s="2"/>
      <c r="S34" s="15" cm="1">
        <f t="array" ref="S34">Schwimmen(R34,F34,P34,Q34)</f>
        <v>0</v>
      </c>
      <c r="T34" s="7"/>
      <c r="W34" s="15" cm="1">
        <f t="array" ref="W34">Fechten(T34,U34,V34)</f>
        <v>0</v>
      </c>
      <c r="X34" s="16">
        <f t="shared" si="0"/>
        <v>0</v>
      </c>
      <c r="Y34" s="21"/>
    </row>
    <row r="35" spans="6:25" x14ac:dyDescent="0.25">
      <c r="F35" s="18"/>
      <c r="H35" s="6"/>
      <c r="I35" s="15" cm="1">
        <f t="array" ref="I35">Schießen(H35)</f>
        <v>0</v>
      </c>
      <c r="J35" s="7"/>
      <c r="L35" s="15" cm="1">
        <f t="array" ref="L35">Kugelstoßen(J35,F35,K35)</f>
        <v>0</v>
      </c>
      <c r="M35" s="7"/>
      <c r="N35" s="2"/>
      <c r="O35" s="15" cm="1">
        <f t="array" ref="O35">Laufen(N35,F35,M35)</f>
        <v>0</v>
      </c>
      <c r="P35" s="7"/>
      <c r="R35" s="2"/>
      <c r="S35" s="15" cm="1">
        <f t="array" ref="S35">Schwimmen(R35,F35,P35,Q35)</f>
        <v>0</v>
      </c>
      <c r="T35" s="7"/>
      <c r="W35" s="15" cm="1">
        <f t="array" ref="W35">Fechten(T35,U35,V35)</f>
        <v>0</v>
      </c>
      <c r="X35" s="16">
        <f t="shared" si="0"/>
        <v>0</v>
      </c>
      <c r="Y35" s="21"/>
    </row>
    <row r="36" spans="6:25" x14ac:dyDescent="0.25">
      <c r="F36" s="18"/>
      <c r="I36" s="3"/>
      <c r="L36" s="3"/>
      <c r="N36" s="2"/>
      <c r="O36" s="3"/>
      <c r="R36" s="2"/>
      <c r="S36" s="3"/>
      <c r="W36" s="3"/>
      <c r="Y36" s="22"/>
    </row>
    <row r="37" spans="6:25" x14ac:dyDescent="0.25">
      <c r="F37" s="18"/>
      <c r="I37" s="3"/>
      <c r="L37" s="3"/>
      <c r="N37" s="2"/>
      <c r="O37" s="3"/>
      <c r="R37" s="2"/>
      <c r="S37" s="3"/>
      <c r="W37" s="3"/>
      <c r="Y37" s="22"/>
    </row>
    <row r="38" spans="6:25" x14ac:dyDescent="0.25">
      <c r="F38" s="18"/>
      <c r="I38" s="3"/>
      <c r="L38" s="3"/>
      <c r="N38" s="2"/>
      <c r="O38" s="3"/>
      <c r="R38" s="2"/>
      <c r="S38" s="3"/>
      <c r="W38" s="3"/>
      <c r="Y38" s="22"/>
    </row>
    <row r="39" spans="6:25" x14ac:dyDescent="0.25">
      <c r="F39" s="18"/>
      <c r="I39" s="3"/>
      <c r="L39" s="3"/>
      <c r="N39" s="2"/>
      <c r="O39" s="3"/>
      <c r="R39" s="2"/>
      <c r="S39" s="3"/>
      <c r="W39" s="3"/>
      <c r="Y39" s="22"/>
    </row>
  </sheetData>
  <mergeCells count="6">
    <mergeCell ref="X1:Y1"/>
    <mergeCell ref="H1:I1"/>
    <mergeCell ref="J1:L1"/>
    <mergeCell ref="M1:O1"/>
    <mergeCell ref="P1:S1"/>
    <mergeCell ref="T1:W1"/>
  </mergeCells>
  <printOptions gridLines="1"/>
  <pageMargins left="0.31496062992125984" right="0.31496062992125984" top="0.78740157480314965" bottom="0.78740157480314965" header="0.31496062992125984" footer="0.31496062992125984"/>
  <pageSetup paperSize="8" scale="89" orientation="landscape" horizontalDpi="1200" verticalDpi="1200" r:id="rId1"/>
  <headerFooter>
    <oddFooter>&amp;RFormeln, Stand: 13.08.2023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D910D-8785-4F30-875B-6EE41E688211}">
  <dimension ref="B2:H35"/>
  <sheetViews>
    <sheetView workbookViewId="0">
      <selection activeCell="J26" sqref="J26"/>
    </sheetView>
  </sheetViews>
  <sheetFormatPr baseColWidth="10" defaultColWidth="11.42578125" defaultRowHeight="15" x14ac:dyDescent="0.25"/>
  <sheetData>
    <row r="2" spans="2:8" ht="18.75" x14ac:dyDescent="0.3">
      <c r="B2" s="5" t="s">
        <v>9</v>
      </c>
    </row>
    <row r="5" spans="2:8" ht="15.75" x14ac:dyDescent="0.25">
      <c r="B5" s="1" t="s">
        <v>8</v>
      </c>
    </row>
    <row r="6" spans="2:8" x14ac:dyDescent="0.25">
      <c r="B6" t="s">
        <v>5</v>
      </c>
      <c r="H6" t="s">
        <v>6</v>
      </c>
    </row>
    <row r="7" spans="2:8" x14ac:dyDescent="0.25">
      <c r="H7" s="3" cm="1">
        <f t="array" ref="H7">_xlfn.LAMBDA(_xlpm.Ringe,ROUND(_xlpm.Ringe*0.16,2))(B7)</f>
        <v>0</v>
      </c>
    </row>
    <row r="8" spans="2:8" ht="15.75" x14ac:dyDescent="0.25">
      <c r="B8" s="1" t="s">
        <v>10</v>
      </c>
    </row>
    <row r="9" spans="2:8" x14ac:dyDescent="0.25">
      <c r="B9" t="s">
        <v>7</v>
      </c>
      <c r="C9" t="s">
        <v>13</v>
      </c>
      <c r="D9" t="s">
        <v>14</v>
      </c>
      <c r="H9" t="s">
        <v>6</v>
      </c>
    </row>
    <row r="10" spans="2:8" x14ac:dyDescent="0.25">
      <c r="B10">
        <v>3.5</v>
      </c>
      <c r="C10" t="s">
        <v>12</v>
      </c>
      <c r="D10" t="s">
        <v>16</v>
      </c>
      <c r="H10" s="3" cm="1">
        <f t="array" ref="H10">_xlfn.LAMBDA(_xlpm.Meter,_xlpm.MW,_xlpm.KugelSchlag,ROUND(IF(_xlpm.KugelSchlag="k",IF(_xlpm.MW="m",_xlpm.Meter,IF(_xlpm.MW="w",_xlpm.Meter*1.2,0)),IF(_xlpm.KugelSchlag="s",IF(_xlpm.MW="m",_xlpm.Meter/4.5,IF(_xlpm.MW="w",_xlpm.Meter/3.5,0)),0)),2))(B10,C10,D10)</f>
        <v>1</v>
      </c>
    </row>
    <row r="11" spans="2:8" x14ac:dyDescent="0.25">
      <c r="B11">
        <v>7.5</v>
      </c>
      <c r="C11" t="s">
        <v>11</v>
      </c>
      <c r="D11" t="s">
        <v>15</v>
      </c>
      <c r="H11" s="3" cm="1">
        <f t="array" ref="H11">_xlfn.LAMBDA(_xlpm.Meter,_xlpm.MW,_xlpm.KugelSchlag,ROUND(IF(_xlpm.KugelSchlag="k",IF(_xlpm.MW="m",_xlpm.Meter,IF(_xlpm.MW="w",_xlpm.Meter*1.2,0)),IF(_xlpm.KugelSchlag="s",IF(_xlpm.MW="m",_xlpm.Meter/4.5,IF(_xlpm.MW="w",_xlpm.Meter/3.5,0)),0)),2))(B11,C11,D11)</f>
        <v>7.5</v>
      </c>
    </row>
    <row r="12" spans="2:8" ht="15.75" x14ac:dyDescent="0.25">
      <c r="B12" s="1"/>
    </row>
    <row r="13" spans="2:8" ht="15.75" x14ac:dyDescent="0.25">
      <c r="B13" s="1" t="s">
        <v>17</v>
      </c>
    </row>
    <row r="14" spans="2:8" x14ac:dyDescent="0.25">
      <c r="B14" t="s">
        <v>18</v>
      </c>
      <c r="C14" t="s">
        <v>19</v>
      </c>
      <c r="D14" t="s">
        <v>13</v>
      </c>
      <c r="E14" t="s">
        <v>20</v>
      </c>
      <c r="H14" t="s">
        <v>6</v>
      </c>
    </row>
    <row r="15" spans="2:8" x14ac:dyDescent="0.25">
      <c r="B15" s="2">
        <v>2.409722222222222E-3</v>
      </c>
      <c r="C15" s="3">
        <f>B15*86400</f>
        <v>208.2</v>
      </c>
      <c r="D15" t="s">
        <v>11</v>
      </c>
      <c r="E15">
        <v>1000</v>
      </c>
      <c r="H15" s="3" cm="1">
        <f t="array" ref="H15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15,D15,E15)</f>
        <v>9</v>
      </c>
    </row>
    <row r="16" spans="2:8" x14ac:dyDescent="0.25">
      <c r="B16" s="2">
        <v>1.1921296296296299E-4</v>
      </c>
      <c r="C16" s="3">
        <f>B16*86400</f>
        <v>10.300000000000002</v>
      </c>
      <c r="D16" t="s">
        <v>11</v>
      </c>
      <c r="E16">
        <v>75</v>
      </c>
      <c r="H16" s="3" cm="1">
        <f t="array" ref="H16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16,D16,E16)</f>
        <v>9.44</v>
      </c>
    </row>
    <row r="17" spans="2:8" x14ac:dyDescent="0.25">
      <c r="B17" s="2">
        <v>1.1574074074074073E-4</v>
      </c>
      <c r="C17" s="3">
        <f t="shared" ref="C17:C20" si="0">B17*86400</f>
        <v>10</v>
      </c>
      <c r="D17" t="s">
        <v>11</v>
      </c>
      <c r="E17">
        <v>50</v>
      </c>
      <c r="H17" s="3" cm="1">
        <f t="array" ref="H17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17,D17,E17)</f>
        <v>4.6500000000000004</v>
      </c>
    </row>
    <row r="18" spans="2:8" x14ac:dyDescent="0.25">
      <c r="B18" s="2">
        <v>1.3310185185185186E-4</v>
      </c>
      <c r="C18" s="3">
        <f t="shared" si="0"/>
        <v>11.5</v>
      </c>
      <c r="D18" t="s">
        <v>12</v>
      </c>
      <c r="E18">
        <v>100</v>
      </c>
      <c r="H18" s="3" cm="1">
        <f t="array" ref="H18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18,D18,E18)</f>
        <v>16.059999999999999</v>
      </c>
    </row>
    <row r="19" spans="2:8" x14ac:dyDescent="0.25">
      <c r="B19" s="2">
        <v>1.1921296296296299E-4</v>
      </c>
      <c r="C19" s="3">
        <f t="shared" si="0"/>
        <v>10.300000000000002</v>
      </c>
      <c r="D19" t="s">
        <v>12</v>
      </c>
      <c r="E19">
        <v>75</v>
      </c>
      <c r="H19" s="3" cm="1">
        <f t="array" ref="H19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19,D19,E19)</f>
        <v>11.32</v>
      </c>
    </row>
    <row r="20" spans="2:8" x14ac:dyDescent="0.25">
      <c r="B20" s="2">
        <v>1.1574074074074073E-4</v>
      </c>
      <c r="C20" s="3">
        <f t="shared" si="0"/>
        <v>10</v>
      </c>
      <c r="D20" t="s">
        <v>12</v>
      </c>
      <c r="E20">
        <v>50</v>
      </c>
      <c r="H20" s="3" cm="1">
        <f t="array" ref="H20">_xlfn.LAMBDA(_xlpm.Leistung,_xlpm.MW,_xlpm.Strecke,ROUND(IF(_xlpm.MW="m",IF(_xlpm.Strecke=1000,(((1000/(_xlpm.Leistung*86400))-2.158)/0.006)/49,IF(_xlpm.Strecke=75,((100/((_xlpm.Leistung*86400)*1.3)-4.341)/0.00676)/49,IF(_xlpm.Strecke=50,((100/((_xlpm.Leistung*86400)*1.7)-4.341)/0.00676)/49,0))),IF(_xlpm.MW="w",IF(_xlpm.Strecke=100,((100/((_xlpm.Leistung*86400)*0.9)-4.341)/0.00676)/49,IF(_xlpm.Strecke=75,((100/((_xlpm.Leistung*86400)*1.2)-4.341)/0.00676)/49,IF(_xlpm.Strecke=50,((100/((_xlpm.Leistung*86400)*1.6)-4.341)/0.00676)/49,0))),0)),2))(B20,D20,E20)</f>
        <v>5.76</v>
      </c>
    </row>
    <row r="22" spans="2:8" ht="15.75" x14ac:dyDescent="0.25">
      <c r="B22" s="1" t="s">
        <v>21</v>
      </c>
    </row>
    <row r="23" spans="2:8" x14ac:dyDescent="0.25">
      <c r="B23" t="s">
        <v>18</v>
      </c>
      <c r="C23" t="s">
        <v>19</v>
      </c>
      <c r="D23" t="s">
        <v>13</v>
      </c>
      <c r="E23" t="s">
        <v>20</v>
      </c>
      <c r="F23" t="s">
        <v>22</v>
      </c>
      <c r="H23" t="s">
        <v>6</v>
      </c>
    </row>
    <row r="24" spans="2:8" x14ac:dyDescent="0.25">
      <c r="B24" s="2">
        <v>7.5810185185185182E-4</v>
      </c>
      <c r="C24" s="3">
        <f>B24*86400</f>
        <v>65.5</v>
      </c>
      <c r="D24" t="s">
        <v>11</v>
      </c>
      <c r="E24">
        <v>100</v>
      </c>
      <c r="F24" t="s">
        <v>23</v>
      </c>
      <c r="H24" cm="1">
        <f t="array" ref="H24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24,D24,E24,F24)</f>
        <v>11.67</v>
      </c>
    </row>
    <row r="25" spans="2:8" x14ac:dyDescent="0.25">
      <c r="B25" s="2">
        <v>7.5810185185185182E-4</v>
      </c>
      <c r="C25" s="3">
        <f>B25*86400</f>
        <v>65.5</v>
      </c>
      <c r="D25" t="s">
        <v>11</v>
      </c>
      <c r="E25">
        <v>100</v>
      </c>
      <c r="F25" t="s">
        <v>24</v>
      </c>
      <c r="H25" cm="1">
        <f t="array" ref="H25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25,D25,E25,F25)</f>
        <v>16.010000000000002</v>
      </c>
    </row>
    <row r="26" spans="2:8" x14ac:dyDescent="0.25">
      <c r="B26" s="2">
        <v>5.011574074074073E-4</v>
      </c>
      <c r="C26" s="3">
        <f t="shared" ref="C26:C31" si="1">B26*86400</f>
        <v>43.29999999999999</v>
      </c>
      <c r="D26" t="s">
        <v>11</v>
      </c>
      <c r="E26">
        <v>50</v>
      </c>
      <c r="F26" t="s">
        <v>23</v>
      </c>
      <c r="H26" cm="1">
        <f t="array" ref="H26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26,D26,E26,F26)</f>
        <v>7.5</v>
      </c>
    </row>
    <row r="27" spans="2:8" x14ac:dyDescent="0.25">
      <c r="B27" s="2">
        <v>5.011574074074073E-4</v>
      </c>
      <c r="C27" s="3">
        <f t="shared" si="1"/>
        <v>43.29999999999999</v>
      </c>
      <c r="D27" t="s">
        <v>11</v>
      </c>
      <c r="E27">
        <v>50</v>
      </c>
      <c r="F27" t="s">
        <v>24</v>
      </c>
      <c r="H27" cm="1">
        <f t="array" ref="H27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27,D27,E27,F27)</f>
        <v>9.5399999999999991</v>
      </c>
    </row>
    <row r="28" spans="2:8" x14ac:dyDescent="0.25">
      <c r="B28" s="2">
        <v>7.5810185185185182E-4</v>
      </c>
      <c r="C28" s="3">
        <f t="shared" si="1"/>
        <v>65.5</v>
      </c>
      <c r="D28" t="s">
        <v>12</v>
      </c>
      <c r="E28">
        <v>100</v>
      </c>
      <c r="F28" t="s">
        <v>23</v>
      </c>
      <c r="H28" cm="1">
        <f t="array" ref="H28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28,D28,E28,F28)</f>
        <v>13.35</v>
      </c>
    </row>
    <row r="29" spans="2:8" x14ac:dyDescent="0.25">
      <c r="B29" s="2">
        <v>7.5810185185185182E-4</v>
      </c>
      <c r="C29" s="3">
        <f t="shared" si="1"/>
        <v>65.5</v>
      </c>
      <c r="D29" t="s">
        <v>12</v>
      </c>
      <c r="E29">
        <v>100</v>
      </c>
      <c r="F29" t="s">
        <v>24</v>
      </c>
      <c r="H29" cm="1">
        <f t="array" ref="H29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29,D29,E29,F29)</f>
        <v>19.66</v>
      </c>
    </row>
    <row r="30" spans="2:8" x14ac:dyDescent="0.25">
      <c r="B30" s="4">
        <v>5.011574074074073E-4</v>
      </c>
      <c r="C30" s="3">
        <f t="shared" si="1"/>
        <v>43.29999999999999</v>
      </c>
      <c r="D30" t="s">
        <v>12</v>
      </c>
      <c r="E30">
        <v>50</v>
      </c>
      <c r="F30" t="s">
        <v>23</v>
      </c>
      <c r="H30" cm="1">
        <f t="array" ref="H30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30,D30,E30,F30)</f>
        <v>8.2899999999999991</v>
      </c>
    </row>
    <row r="31" spans="2:8" x14ac:dyDescent="0.25">
      <c r="B31" s="4">
        <v>5.011574074074073E-4</v>
      </c>
      <c r="C31" s="3">
        <f t="shared" si="1"/>
        <v>43.29999999999999</v>
      </c>
      <c r="D31" t="s">
        <v>12</v>
      </c>
      <c r="E31">
        <v>50</v>
      </c>
      <c r="F31" t="s">
        <v>24</v>
      </c>
      <c r="H31" cm="1">
        <f t="array" ref="H31">_xlfn.LAMBDA(_xlpm.Leistung,_xlpm.MW,_xlpm.Strecke,_xlpm.Stil,ROUND(IF(_xlpm.MW="m",IF(AND(_xlpm.Strecke=100,_xlpm.Stil="f"),12*(((100/(1.2*(_xlpm.Leistung*86400)))-0.3)),IF(AND(_xlpm.Strecke=100,_xlpm.Stil="b"),12*(((100/(1.2*((_xlpm.Leistung*86400)-14.5)))-0.3)),IF(AND(_xlpm.Strecke=50,_xlpm.Stil="f"),12*(((100/(1.2*(2*(_xlpm.Leistung*86400)+3.5)))-0.3)),IF(AND(_xlpm.Strecke=50,_xlpm.Stil="b"),12*(((100/(1.2*(2*(_xlpm.Leistung*86400)-10.5)))-0.3)),0)))),IF(_xlpm.MW="w",IF(AND(_xlpm.Strecke=100,_xlpm.Stil="f"),12*(((100/(1.2*((_xlpm.Leistung*86400)-6.5)))-0.3)),IF(AND(_xlpm.Strecke=100,_xlpm.Stil="b"),12*(((100/(1.2*((_xlpm.Leistung*86400)-22.5)))-0.3)),IF(AND(_xlpm.Strecke=50,_xlpm.Stil="f"),12*(((100/(1.2*(2*(_xlpm.Leistung*86400)-2.5)))-0.3)),IF(AND(_xlpm.Strecke=50,_xlpm.Stil="b"),12*(((100/(1.2*(2*(_xlpm.Leistung*86400)-18.5)))-0.3)),0)))),0)),2))(B31,D31,E31,F31)</f>
        <v>11.08</v>
      </c>
    </row>
    <row r="33" spans="2:8" ht="15.75" x14ac:dyDescent="0.25">
      <c r="B33" s="1" t="s">
        <v>25</v>
      </c>
    </row>
    <row r="34" spans="2:8" x14ac:dyDescent="0.25">
      <c r="B34" t="s">
        <v>28</v>
      </c>
      <c r="C34" t="s">
        <v>26</v>
      </c>
      <c r="D34" t="s">
        <v>27</v>
      </c>
      <c r="H34" t="s">
        <v>6</v>
      </c>
    </row>
    <row r="35" spans="2:8" x14ac:dyDescent="0.25">
      <c r="B35">
        <v>10</v>
      </c>
      <c r="C35">
        <v>5</v>
      </c>
      <c r="D35">
        <v>6</v>
      </c>
      <c r="H35" cm="1">
        <f t="array" ref="H35">_xlfn.LAMBDA(_xlpm.Gefechte,_xlpm.Siege,_xlpm.Treffer,IF(_xlpm.Gefechte="",0,ROUND(10/_xlpm.Gefechte*_xlpm.Siege+6/(3*_xlpm.Gefechte)*_xlpm.Treffer,2)))(B35,C35,D35)</f>
        <v>6.2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Berechnungstabelle</vt:lpstr>
      <vt:lpstr>Formeln</vt:lpstr>
      <vt:lpstr>Berechnungstabelle!Drucktitel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 Gorray</dc:creator>
  <cp:keywords/>
  <dc:description/>
  <cp:lastModifiedBy>Philipp Gorray</cp:lastModifiedBy>
  <cp:revision/>
  <cp:lastPrinted>2023-05-04T20:29:04Z</cp:lastPrinted>
  <dcterms:created xsi:type="dcterms:W3CDTF">2023-03-10T13:17:48Z</dcterms:created>
  <dcterms:modified xsi:type="dcterms:W3CDTF">2023-10-22T11:39:52Z</dcterms:modified>
  <cp:category/>
  <cp:contentStatus/>
</cp:coreProperties>
</file>